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G:\その他のパソコン\マイ ノートパソコン\AIS研究所\案件\プロジェクト実施計画書兼報告書\"/>
    </mc:Choice>
  </mc:AlternateContent>
  <xr:revisionPtr revIDLastSave="0" documentId="13_ncr:1_{3D054EB4-C540-4F9E-829B-354685436253}" xr6:coauthVersionLast="47" xr6:coauthVersionMax="47" xr10:uidLastSave="{00000000-0000-0000-0000-000000000000}"/>
  <bookViews>
    <workbookView xWindow="19090" yWindow="-110" windowWidth="38620" windowHeight="21220" xr2:uid="{00000000-000D-0000-FFFF-FFFF00000000}"/>
  </bookViews>
  <sheets>
    <sheet name="プロジェクト実施計画書兼報告書" sheetId="22" r:id="rId1"/>
    <sheet name="売上計上予定" sheetId="18" state="hidden" r:id="rId2"/>
    <sheet name="原価計算" sheetId="19" state="hidden" r:id="rId3"/>
    <sheet name="売上計上実績 (2)" sheetId="21" state="hidden" r:id="rId4"/>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44" i="22" l="1"/>
  <c r="L45" i="22" s="1"/>
  <c r="D44" i="22"/>
  <c r="D45" i="22" s="1"/>
  <c r="H59" i="21" l="1"/>
  <c r="I59" i="21" s="1"/>
  <c r="F61" i="21"/>
  <c r="AI55" i="21"/>
  <c r="J55" i="21"/>
  <c r="I55" i="21"/>
  <c r="H55" i="21"/>
  <c r="G55" i="21"/>
  <c r="F55" i="21"/>
  <c r="E55" i="21"/>
  <c r="D55" i="21"/>
  <c r="AH54" i="21"/>
  <c r="AG54" i="21"/>
  <c r="AF54" i="21"/>
  <c r="AE54" i="21"/>
  <c r="AD54" i="21"/>
  <c r="AC54" i="21"/>
  <c r="AB54" i="21"/>
  <c r="K54" i="21"/>
  <c r="L54" i="21" s="1"/>
  <c r="AH53" i="21"/>
  <c r="AG53" i="21"/>
  <c r="AF53" i="21"/>
  <c r="AE53" i="21"/>
  <c r="AD53" i="21"/>
  <c r="AC53" i="21"/>
  <c r="AB53" i="21"/>
  <c r="K53" i="21"/>
  <c r="L53" i="21" s="1"/>
  <c r="AH52" i="21"/>
  <c r="AG52" i="21"/>
  <c r="AF52" i="21"/>
  <c r="AE52" i="21"/>
  <c r="AD52" i="21"/>
  <c r="AC52" i="21"/>
  <c r="AB52" i="21"/>
  <c r="K52" i="21"/>
  <c r="L52" i="21" s="1"/>
  <c r="AH51" i="21"/>
  <c r="I10" i="21" s="1"/>
  <c r="AG51" i="21"/>
  <c r="AF51" i="21"/>
  <c r="AE51" i="21"/>
  <c r="AD51" i="21"/>
  <c r="AC51" i="21"/>
  <c r="D10" i="21" s="1"/>
  <c r="AB51" i="21"/>
  <c r="C10" i="21" s="1"/>
  <c r="K51" i="21"/>
  <c r="L51" i="21" s="1"/>
  <c r="AH50" i="21"/>
  <c r="I12" i="21" s="1"/>
  <c r="AG50" i="21"/>
  <c r="AF50" i="21"/>
  <c r="AE50" i="21"/>
  <c r="F12" i="21" s="1"/>
  <c r="AD50" i="21"/>
  <c r="AC50" i="21"/>
  <c r="D12" i="21" s="1"/>
  <c r="AB50" i="21"/>
  <c r="K50" i="21"/>
  <c r="L50" i="21" s="1"/>
  <c r="AH49" i="21"/>
  <c r="AG49" i="21"/>
  <c r="AF49" i="21"/>
  <c r="AE49" i="21"/>
  <c r="AD49" i="21"/>
  <c r="AC49" i="21"/>
  <c r="AB49" i="21"/>
  <c r="K49" i="21"/>
  <c r="L49" i="21" s="1"/>
  <c r="AH48" i="21"/>
  <c r="AG48" i="21"/>
  <c r="AF48" i="21"/>
  <c r="AE48" i="21"/>
  <c r="AD48" i="21"/>
  <c r="AC48" i="21"/>
  <c r="AB48" i="21"/>
  <c r="K48" i="21"/>
  <c r="L48" i="21" s="1"/>
  <c r="AH47" i="21"/>
  <c r="AG47" i="21"/>
  <c r="AF47" i="21"/>
  <c r="AE47" i="21"/>
  <c r="AD47" i="21"/>
  <c r="AC47" i="21"/>
  <c r="AB47" i="21"/>
  <c r="K47" i="21"/>
  <c r="L47" i="21" s="1"/>
  <c r="AH46" i="21"/>
  <c r="AG46" i="21"/>
  <c r="AF46" i="21"/>
  <c r="AE46" i="21"/>
  <c r="AD46" i="21"/>
  <c r="AC46" i="21"/>
  <c r="AB46" i="21"/>
  <c r="L46" i="21"/>
  <c r="K46" i="21"/>
  <c r="AH45" i="21"/>
  <c r="AG45" i="21"/>
  <c r="AF45" i="21"/>
  <c r="AE45" i="21"/>
  <c r="AD45" i="21"/>
  <c r="E8" i="21" s="1"/>
  <c r="AC45" i="21"/>
  <c r="AB45" i="21"/>
  <c r="K45" i="21"/>
  <c r="L45" i="21" s="1"/>
  <c r="AH44" i="21"/>
  <c r="I8" i="21" s="1"/>
  <c r="AG44" i="21"/>
  <c r="AF44" i="21"/>
  <c r="G8" i="21" s="1"/>
  <c r="AE44" i="21"/>
  <c r="AD44" i="21"/>
  <c r="AC44" i="21"/>
  <c r="AB44" i="21"/>
  <c r="K44" i="21"/>
  <c r="L44" i="21" s="1"/>
  <c r="AH43" i="21"/>
  <c r="AG43" i="21"/>
  <c r="AF43" i="21"/>
  <c r="AE43" i="21"/>
  <c r="AD43" i="21"/>
  <c r="AC43" i="21"/>
  <c r="AB43" i="21"/>
  <c r="K43" i="21"/>
  <c r="L43" i="21" s="1"/>
  <c r="AH42" i="21"/>
  <c r="AG42" i="21"/>
  <c r="AF42" i="21"/>
  <c r="AE42" i="21"/>
  <c r="AD42" i="21"/>
  <c r="AC42" i="21"/>
  <c r="AB42" i="21"/>
  <c r="K42" i="21"/>
  <c r="L42" i="21" s="1"/>
  <c r="AH41" i="21"/>
  <c r="AG41" i="21"/>
  <c r="AF41" i="21"/>
  <c r="AE41" i="21"/>
  <c r="AD41" i="21"/>
  <c r="AC41" i="21"/>
  <c r="AB41" i="21"/>
  <c r="K41" i="21"/>
  <c r="L41" i="21" s="1"/>
  <c r="AH40" i="21"/>
  <c r="AG40" i="21"/>
  <c r="AF40" i="21"/>
  <c r="AE40" i="21"/>
  <c r="AD40" i="21"/>
  <c r="AC40" i="21"/>
  <c r="AB40" i="21"/>
  <c r="K40" i="21"/>
  <c r="L40" i="21" s="1"/>
  <c r="AH39" i="21"/>
  <c r="I6" i="21" s="1"/>
  <c r="AG39" i="21"/>
  <c r="AF39" i="21"/>
  <c r="AE39" i="21"/>
  <c r="AD39" i="21"/>
  <c r="AC39" i="21"/>
  <c r="D6" i="21" s="1"/>
  <c r="AB39" i="21"/>
  <c r="K39" i="21"/>
  <c r="L39" i="21" s="1"/>
  <c r="AH38" i="21"/>
  <c r="AG38" i="21"/>
  <c r="AF38" i="21"/>
  <c r="AE38" i="21"/>
  <c r="AD38" i="21"/>
  <c r="AC38" i="21"/>
  <c r="AB38" i="21"/>
  <c r="K38" i="21"/>
  <c r="L38" i="21" s="1"/>
  <c r="AH37" i="21"/>
  <c r="AG37" i="21"/>
  <c r="AF37" i="21"/>
  <c r="AE37" i="21"/>
  <c r="AD37" i="21"/>
  <c r="AC37" i="21"/>
  <c r="AB37" i="21"/>
  <c r="K37" i="21"/>
  <c r="L37" i="21" s="1"/>
  <c r="AH36" i="21"/>
  <c r="AG36" i="21"/>
  <c r="AF36" i="21"/>
  <c r="AE36" i="21"/>
  <c r="AD36" i="21"/>
  <c r="AC36" i="21"/>
  <c r="AB36" i="21"/>
  <c r="K36" i="21"/>
  <c r="L36" i="21" s="1"/>
  <c r="AH35" i="21"/>
  <c r="AG35" i="21"/>
  <c r="AF35" i="21"/>
  <c r="AE35" i="21"/>
  <c r="AD35" i="21"/>
  <c r="AC35" i="21"/>
  <c r="AB35" i="21"/>
  <c r="K35" i="21"/>
  <c r="L35" i="21" s="1"/>
  <c r="AH34" i="21"/>
  <c r="AG34" i="21"/>
  <c r="AF34" i="21"/>
  <c r="AE34" i="21"/>
  <c r="AD34" i="21"/>
  <c r="AC34" i="21"/>
  <c r="AB34" i="21"/>
  <c r="K34" i="21"/>
  <c r="L34" i="21" s="1"/>
  <c r="AH33" i="21"/>
  <c r="AG33" i="21"/>
  <c r="AF33" i="21"/>
  <c r="AE33" i="21"/>
  <c r="AD33" i="21"/>
  <c r="AC33" i="21"/>
  <c r="AB33" i="21"/>
  <c r="K33" i="21"/>
  <c r="L33" i="21" s="1"/>
  <c r="AH32" i="21"/>
  <c r="AG32" i="21"/>
  <c r="AF32" i="21"/>
  <c r="AE32" i="21"/>
  <c r="F4" i="21" s="1"/>
  <c r="AD32" i="21"/>
  <c r="AC32" i="21"/>
  <c r="AB32" i="21"/>
  <c r="K32" i="21"/>
  <c r="L32" i="21" s="1"/>
  <c r="F29" i="21"/>
  <c r="D29" i="21"/>
  <c r="B29" i="21"/>
  <c r="H27" i="21"/>
  <c r="H25" i="21"/>
  <c r="H23" i="21"/>
  <c r="H21" i="21"/>
  <c r="H19" i="21"/>
  <c r="H17" i="21"/>
  <c r="O14" i="21"/>
  <c r="I13" i="21"/>
  <c r="G13" i="21"/>
  <c r="H12" i="21"/>
  <c r="G12" i="21"/>
  <c r="E12" i="21"/>
  <c r="H9" i="21"/>
  <c r="G9" i="21"/>
  <c r="D8" i="21"/>
  <c r="H7" i="21"/>
  <c r="G7" i="21"/>
  <c r="K5" i="21"/>
  <c r="J5" i="21"/>
  <c r="H5" i="21"/>
  <c r="J3" i="21"/>
  <c r="H3" i="21"/>
  <c r="K3" i="21" s="1"/>
  <c r="G4" i="21" l="1"/>
  <c r="I4" i="21"/>
  <c r="I14" i="21" s="1"/>
  <c r="AJ51" i="21"/>
  <c r="E6" i="21"/>
  <c r="AJ42" i="21"/>
  <c r="AJ44" i="21"/>
  <c r="AJ45" i="21"/>
  <c r="AJ46" i="21"/>
  <c r="AJ48" i="21"/>
  <c r="AJ49" i="21"/>
  <c r="AJ53" i="21"/>
  <c r="D4" i="21"/>
  <c r="D14" i="21" s="1"/>
  <c r="AB55" i="21"/>
  <c r="AJ36" i="21"/>
  <c r="AJ37" i="21"/>
  <c r="AJ47" i="21"/>
  <c r="F10" i="21"/>
  <c r="C6" i="21"/>
  <c r="AG55" i="21"/>
  <c r="F6" i="21"/>
  <c r="AJ50" i="21"/>
  <c r="H29" i="21"/>
  <c r="G6" i="21"/>
  <c r="K6" i="21" s="1"/>
  <c r="L6" i="21" s="1"/>
  <c r="M6" i="21" s="1"/>
  <c r="F8" i="21"/>
  <c r="F14" i="21" s="1"/>
  <c r="AJ52" i="21"/>
  <c r="AH55" i="21"/>
  <c r="H6" i="21"/>
  <c r="AJ54" i="21"/>
  <c r="C8" i="21"/>
  <c r="AD55" i="21"/>
  <c r="E4" i="21"/>
  <c r="E14" i="21" s="1"/>
  <c r="AJ38" i="21"/>
  <c r="AJ40" i="21"/>
  <c r="AJ41" i="21"/>
  <c r="G10" i="21"/>
  <c r="AJ35" i="21"/>
  <c r="K55" i="21"/>
  <c r="H4" i="21"/>
  <c r="H14" i="21" s="1"/>
  <c r="AJ32" i="21"/>
  <c r="AJ33" i="21"/>
  <c r="AJ43" i="21"/>
  <c r="H8" i="21"/>
  <c r="E10" i="21"/>
  <c r="L55" i="21"/>
  <c r="AJ39" i="21"/>
  <c r="AC55" i="21"/>
  <c r="AJ55" i="21" s="1"/>
  <c r="H13" i="21"/>
  <c r="C4" i="21"/>
  <c r="H10" i="21"/>
  <c r="AF55" i="21"/>
  <c r="AE55" i="21"/>
  <c r="C12" i="21"/>
  <c r="AJ34" i="21"/>
  <c r="J6" i="21" l="1"/>
  <c r="K8" i="21"/>
  <c r="G14" i="21"/>
  <c r="J10" i="21"/>
  <c r="J8" i="21"/>
  <c r="K10" i="21"/>
  <c r="J4" i="21"/>
  <c r="J14" i="21" s="1"/>
  <c r="K4" i="21"/>
  <c r="C14" i="21"/>
  <c r="K12" i="21"/>
  <c r="J12" i="21"/>
  <c r="K14" i="21" l="1"/>
  <c r="L4" i="21"/>
  <c r="M4" i="21" s="1"/>
  <c r="M14" i="21" l="1"/>
  <c r="AD20" i="19" l="1"/>
  <c r="AD18" i="19"/>
  <c r="F75" i="19" l="1"/>
  <c r="H75" i="19" s="1"/>
  <c r="F74" i="19"/>
  <c r="H74" i="19" s="1"/>
  <c r="J74" i="19" s="1"/>
  <c r="L74" i="19" s="1"/>
  <c r="N74" i="19" s="1"/>
  <c r="P74" i="19" s="1"/>
  <c r="R74" i="19" s="1"/>
  <c r="E74" i="19"/>
  <c r="G74" i="19" s="1"/>
  <c r="I74" i="19" s="1"/>
  <c r="K74" i="19" s="1"/>
  <c r="M74" i="19" s="1"/>
  <c r="O74" i="19" s="1"/>
  <c r="Q74" i="19" s="1"/>
  <c r="F72" i="19"/>
  <c r="F73" i="19" s="1"/>
  <c r="E73" i="19" s="1"/>
  <c r="F71" i="19"/>
  <c r="H71" i="19" s="1"/>
  <c r="J71" i="19" s="1"/>
  <c r="L71" i="19" s="1"/>
  <c r="N71" i="19" s="1"/>
  <c r="P71" i="19" s="1"/>
  <c r="R71" i="19" s="1"/>
  <c r="E71" i="19"/>
  <c r="G71" i="19" s="1"/>
  <c r="I71" i="19" s="1"/>
  <c r="K71" i="19" s="1"/>
  <c r="M71" i="19" s="1"/>
  <c r="O71" i="19" s="1"/>
  <c r="Q71" i="19" s="1"/>
  <c r="F69" i="19"/>
  <c r="H69" i="19" s="1"/>
  <c r="F68" i="19"/>
  <c r="E68" i="19"/>
  <c r="G68" i="19" s="1"/>
  <c r="I68" i="19" s="1"/>
  <c r="K68" i="19" s="1"/>
  <c r="M68" i="19" s="1"/>
  <c r="O68" i="19" s="1"/>
  <c r="Q68" i="19" s="1"/>
  <c r="H66" i="19"/>
  <c r="F66" i="19"/>
  <c r="G65" i="19"/>
  <c r="I65" i="19" s="1"/>
  <c r="K65" i="19" s="1"/>
  <c r="M65" i="19" s="1"/>
  <c r="O65" i="19" s="1"/>
  <c r="Q65" i="19" s="1"/>
  <c r="F65" i="19"/>
  <c r="E65" i="19"/>
  <c r="F63" i="19"/>
  <c r="H63" i="19" s="1"/>
  <c r="E62" i="19"/>
  <c r="G62" i="19" s="1"/>
  <c r="I62" i="19" s="1"/>
  <c r="K62" i="19" s="1"/>
  <c r="M62" i="19" s="1"/>
  <c r="O62" i="19" s="1"/>
  <c r="Q62" i="19" s="1"/>
  <c r="F60" i="19"/>
  <c r="H60" i="19" s="1"/>
  <c r="E59" i="19"/>
  <c r="G59" i="19" s="1"/>
  <c r="R53" i="19"/>
  <c r="P53" i="19"/>
  <c r="N53" i="19"/>
  <c r="L53" i="19"/>
  <c r="J53" i="19"/>
  <c r="H53" i="19"/>
  <c r="F53" i="19"/>
  <c r="Q52" i="19"/>
  <c r="O52" i="19"/>
  <c r="M52" i="19"/>
  <c r="K52" i="19"/>
  <c r="I52" i="19"/>
  <c r="G52" i="19"/>
  <c r="E52" i="19"/>
  <c r="E57" i="19" s="1"/>
  <c r="G57" i="19" s="1"/>
  <c r="T51" i="19"/>
  <c r="T50" i="19"/>
  <c r="S50" i="19"/>
  <c r="T49" i="19"/>
  <c r="T48" i="19"/>
  <c r="S48" i="19"/>
  <c r="T47" i="19"/>
  <c r="S46" i="19"/>
  <c r="T45" i="19"/>
  <c r="S44" i="19"/>
  <c r="T43" i="19"/>
  <c r="S42" i="19"/>
  <c r="T41" i="19"/>
  <c r="S40" i="19"/>
  <c r="T39" i="19"/>
  <c r="S38" i="19"/>
  <c r="T37" i="19"/>
  <c r="S36" i="19"/>
  <c r="T35" i="19"/>
  <c r="S34" i="19"/>
  <c r="T33" i="19"/>
  <c r="S32" i="19"/>
  <c r="T31" i="19"/>
  <c r="S30" i="19"/>
  <c r="T29" i="19"/>
  <c r="S28" i="19"/>
  <c r="T27" i="19"/>
  <c r="S26" i="19"/>
  <c r="T25" i="19"/>
  <c r="S24" i="19"/>
  <c r="T23" i="19"/>
  <c r="S22" i="19"/>
  <c r="T21" i="19"/>
  <c r="S20" i="19"/>
  <c r="T19" i="19"/>
  <c r="S18" i="19"/>
  <c r="T17" i="19"/>
  <c r="T16" i="19"/>
  <c r="S16" i="19"/>
  <c r="T15" i="19"/>
  <c r="S14" i="19"/>
  <c r="T13" i="19"/>
  <c r="S12" i="19"/>
  <c r="T11" i="19"/>
  <c r="S10" i="19"/>
  <c r="T9" i="19"/>
  <c r="S8" i="19"/>
  <c r="T7" i="19"/>
  <c r="S6" i="19"/>
  <c r="T5" i="19"/>
  <c r="S4" i="19"/>
  <c r="AA3" i="19"/>
  <c r="X10" i="19" s="1"/>
  <c r="AA2" i="19"/>
  <c r="Z1" i="19"/>
  <c r="AA1" i="19" s="1"/>
  <c r="I55" i="18"/>
  <c r="H55" i="18"/>
  <c r="G55" i="18"/>
  <c r="F55" i="18"/>
  <c r="E55" i="18"/>
  <c r="D55" i="18"/>
  <c r="F29" i="18"/>
  <c r="D29" i="18"/>
  <c r="B29" i="18"/>
  <c r="H27" i="18"/>
  <c r="H25" i="18"/>
  <c r="H23" i="18"/>
  <c r="H21" i="18"/>
  <c r="H19" i="18"/>
  <c r="H17" i="18"/>
  <c r="H14" i="18"/>
  <c r="F14" i="18"/>
  <c r="E14" i="18"/>
  <c r="D14" i="18"/>
  <c r="C14" i="18"/>
  <c r="H13" i="18"/>
  <c r="I12" i="18"/>
  <c r="G9" i="18"/>
  <c r="G7" i="18"/>
  <c r="G3" i="18"/>
  <c r="U50" i="19" l="1"/>
  <c r="U51" i="19" s="1"/>
  <c r="F67" i="19"/>
  <c r="E67" i="19" s="1"/>
  <c r="P10" i="19"/>
  <c r="R10" i="19"/>
  <c r="E77" i="19"/>
  <c r="H29" i="18"/>
  <c r="J55" i="18"/>
  <c r="X26" i="19"/>
  <c r="L26" i="19" s="1"/>
  <c r="F78" i="19"/>
  <c r="U48" i="19"/>
  <c r="U49" i="19" s="1"/>
  <c r="U16" i="19"/>
  <c r="U17" i="19" s="1"/>
  <c r="X6" i="19"/>
  <c r="N6" i="19" s="1"/>
  <c r="S52" i="19"/>
  <c r="G77" i="19"/>
  <c r="J63" i="19"/>
  <c r="I57" i="19"/>
  <c r="H58" i="19"/>
  <c r="J69" i="19"/>
  <c r="H76" i="19"/>
  <c r="G76" i="19" s="1"/>
  <c r="J75" i="19"/>
  <c r="J10" i="19"/>
  <c r="J6" i="19"/>
  <c r="X4" i="19"/>
  <c r="F10" i="19"/>
  <c r="X12" i="19"/>
  <c r="H12" i="19" s="1"/>
  <c r="T12" i="19" s="1"/>
  <c r="U12" i="19" s="1"/>
  <c r="U13" i="19" s="1"/>
  <c r="X14" i="19"/>
  <c r="X38" i="19"/>
  <c r="X48" i="19"/>
  <c r="T53" i="19"/>
  <c r="F58" i="19"/>
  <c r="H72" i="19"/>
  <c r="H78" i="19" s="1"/>
  <c r="X18" i="19"/>
  <c r="X28" i="19"/>
  <c r="I59" i="19"/>
  <c r="X32" i="19"/>
  <c r="H32" i="19" s="1"/>
  <c r="T32" i="19" s="1"/>
  <c r="U32" i="19" s="1"/>
  <c r="U33" i="19" s="1"/>
  <c r="X40" i="19"/>
  <c r="X46" i="19"/>
  <c r="J46" i="19" s="1"/>
  <c r="T46" i="19" s="1"/>
  <c r="U46" i="19" s="1"/>
  <c r="U47" i="19" s="1"/>
  <c r="F76" i="19"/>
  <c r="E76" i="19" s="1"/>
  <c r="F6" i="19"/>
  <c r="L10" i="19"/>
  <c r="X30" i="19"/>
  <c r="X42" i="19"/>
  <c r="X44" i="19"/>
  <c r="J66" i="19"/>
  <c r="H10" i="19"/>
  <c r="H6" i="19"/>
  <c r="L6" i="19"/>
  <c r="N10" i="19"/>
  <c r="X34" i="19"/>
  <c r="F70" i="19"/>
  <c r="E70" i="19" s="1"/>
  <c r="X8" i="19"/>
  <c r="X20" i="19"/>
  <c r="J60" i="19"/>
  <c r="X36" i="19"/>
  <c r="X16" i="19"/>
  <c r="X22" i="19"/>
  <c r="X24" i="19"/>
  <c r="J26" i="19" l="1"/>
  <c r="T10" i="19"/>
  <c r="U10" i="19" s="1"/>
  <c r="U11" i="19" s="1"/>
  <c r="L24" i="19"/>
  <c r="J24" i="19"/>
  <c r="T24" i="19" s="1"/>
  <c r="U24" i="19" s="1"/>
  <c r="U25" i="19" s="1"/>
  <c r="L8" i="19"/>
  <c r="J8" i="19"/>
  <c r="H8" i="19"/>
  <c r="F8" i="19"/>
  <c r="P8" i="19"/>
  <c r="N8" i="19"/>
  <c r="N40" i="19"/>
  <c r="L40" i="19"/>
  <c r="J40" i="19"/>
  <c r="H40" i="19"/>
  <c r="J76" i="19"/>
  <c r="I76" i="19" s="1"/>
  <c r="L75" i="19"/>
  <c r="L34" i="19"/>
  <c r="J34" i="19"/>
  <c r="H34" i="19"/>
  <c r="N34" i="19"/>
  <c r="N42" i="19"/>
  <c r="L42" i="19"/>
  <c r="J42" i="19"/>
  <c r="N14" i="19"/>
  <c r="L14" i="19"/>
  <c r="L66" i="19"/>
  <c r="F7" i="21" s="1"/>
  <c r="N22" i="19"/>
  <c r="L22" i="19"/>
  <c r="J22" i="19"/>
  <c r="H22" i="19"/>
  <c r="L44" i="19"/>
  <c r="J44" i="19"/>
  <c r="N38" i="19"/>
  <c r="L38" i="19"/>
  <c r="J38" i="19"/>
  <c r="H38" i="19"/>
  <c r="T26" i="19"/>
  <c r="U26" i="19" s="1"/>
  <c r="U27" i="19" s="1"/>
  <c r="L69" i="19"/>
  <c r="F9" i="21" s="1"/>
  <c r="L63" i="19"/>
  <c r="I77" i="19"/>
  <c r="K59" i="19"/>
  <c r="N30" i="19"/>
  <c r="L30" i="19"/>
  <c r="J30" i="19"/>
  <c r="H30" i="19"/>
  <c r="N28" i="19"/>
  <c r="L28" i="19"/>
  <c r="J28" i="19"/>
  <c r="H28" i="19"/>
  <c r="H73" i="19"/>
  <c r="G73" i="19" s="1"/>
  <c r="J72" i="19"/>
  <c r="L4" i="19"/>
  <c r="H4" i="19"/>
  <c r="F4" i="19"/>
  <c r="R4" i="19"/>
  <c r="R52" i="19" s="1"/>
  <c r="P4" i="19"/>
  <c r="P52" i="19" s="1"/>
  <c r="N4" i="19"/>
  <c r="J4" i="19"/>
  <c r="J78" i="19"/>
  <c r="L60" i="19"/>
  <c r="H36" i="19"/>
  <c r="N36" i="19"/>
  <c r="L36" i="19"/>
  <c r="J36" i="19"/>
  <c r="N18" i="19"/>
  <c r="L18" i="19"/>
  <c r="J18" i="19"/>
  <c r="H18" i="19"/>
  <c r="F18" i="19"/>
  <c r="T6" i="19"/>
  <c r="U6" i="19" s="1"/>
  <c r="U7" i="19" s="1"/>
  <c r="L20" i="19"/>
  <c r="J20" i="19"/>
  <c r="H20" i="19"/>
  <c r="F20" i="19"/>
  <c r="P20" i="19"/>
  <c r="N20" i="19"/>
  <c r="K57" i="19"/>
  <c r="J58" i="19"/>
  <c r="J52" i="19" l="1"/>
  <c r="J9" i="21"/>
  <c r="K9" i="21"/>
  <c r="L10" i="21" s="1"/>
  <c r="M10" i="21" s="1"/>
  <c r="H52" i="19"/>
  <c r="J7" i="21"/>
  <c r="K7" i="21"/>
  <c r="L58" i="19"/>
  <c r="M57" i="19"/>
  <c r="T18" i="19"/>
  <c r="U18" i="19" s="1"/>
  <c r="U19" i="19" s="1"/>
  <c r="F59" i="19"/>
  <c r="T36" i="19"/>
  <c r="U36" i="19" s="1"/>
  <c r="U37" i="19" s="1"/>
  <c r="T4" i="19"/>
  <c r="F62" i="19"/>
  <c r="F52" i="19"/>
  <c r="F57" i="19" s="1"/>
  <c r="G8" i="18"/>
  <c r="I8" i="18" s="1"/>
  <c r="T44" i="19"/>
  <c r="U44" i="19" s="1"/>
  <c r="U45" i="19" s="1"/>
  <c r="T14" i="19"/>
  <c r="U14" i="19" s="1"/>
  <c r="U15" i="19" s="1"/>
  <c r="T30" i="19"/>
  <c r="U30" i="19" s="1"/>
  <c r="U31" i="19" s="1"/>
  <c r="N75" i="19"/>
  <c r="L76" i="19"/>
  <c r="K76" i="19" s="1"/>
  <c r="T8" i="19"/>
  <c r="U8" i="19" s="1"/>
  <c r="U9" i="19" s="1"/>
  <c r="L52" i="19"/>
  <c r="N69" i="19"/>
  <c r="F9" i="18"/>
  <c r="I9" i="18" s="1"/>
  <c r="T22" i="19"/>
  <c r="U22" i="19" s="1"/>
  <c r="U23" i="19" s="1"/>
  <c r="T42" i="19"/>
  <c r="U42" i="19" s="1"/>
  <c r="U43" i="19" s="1"/>
  <c r="N60" i="19"/>
  <c r="F3" i="18"/>
  <c r="T20" i="19"/>
  <c r="U20" i="19" s="1"/>
  <c r="U21" i="19" s="1"/>
  <c r="J73" i="19"/>
  <c r="I73" i="19" s="1"/>
  <c r="L72" i="19"/>
  <c r="F11" i="21" s="1"/>
  <c r="T40" i="19"/>
  <c r="U40" i="19" s="1"/>
  <c r="U41" i="19" s="1"/>
  <c r="H68" i="19"/>
  <c r="T38" i="19"/>
  <c r="U38" i="19" s="1"/>
  <c r="U39" i="19" s="1"/>
  <c r="G4" i="18"/>
  <c r="G6" i="18"/>
  <c r="I6" i="18" s="1"/>
  <c r="N52" i="19"/>
  <c r="T28" i="19"/>
  <c r="U28" i="19" s="1"/>
  <c r="U29" i="19" s="1"/>
  <c r="H65" i="19"/>
  <c r="K77" i="19"/>
  <c r="M59" i="19"/>
  <c r="N66" i="19"/>
  <c r="F7" i="18"/>
  <c r="I7" i="18" s="1"/>
  <c r="T34" i="19"/>
  <c r="U34" i="19" s="1"/>
  <c r="U35" i="19" s="1"/>
  <c r="G10" i="18"/>
  <c r="I10" i="18" s="1"/>
  <c r="N63" i="19"/>
  <c r="F5" i="18"/>
  <c r="J8" i="18" l="1"/>
  <c r="K8" i="18" s="1"/>
  <c r="K11" i="21"/>
  <c r="L12" i="21" s="1"/>
  <c r="M12" i="21" s="1"/>
  <c r="J11" i="21"/>
  <c r="K13" i="21"/>
  <c r="L8" i="21"/>
  <c r="M8" i="21" s="1"/>
  <c r="F13" i="21"/>
  <c r="J13" i="21"/>
  <c r="I15" i="21" s="1"/>
  <c r="H57" i="19"/>
  <c r="E56" i="19"/>
  <c r="E58" i="19" s="1"/>
  <c r="I3" i="18"/>
  <c r="H62" i="19"/>
  <c r="F64" i="19"/>
  <c r="E64" i="19" s="1"/>
  <c r="M77" i="19"/>
  <c r="O59" i="19"/>
  <c r="J68" i="19"/>
  <c r="H70" i="19"/>
  <c r="G70" i="19" s="1"/>
  <c r="P60" i="19"/>
  <c r="T52" i="19"/>
  <c r="U4" i="19"/>
  <c r="P75" i="19"/>
  <c r="N76" i="19"/>
  <c r="M76" i="19" s="1"/>
  <c r="P66" i="19"/>
  <c r="G14" i="18"/>
  <c r="I4" i="18"/>
  <c r="I14" i="18" s="1"/>
  <c r="L73" i="19"/>
  <c r="K73" i="19" s="1"/>
  <c r="N72" i="19"/>
  <c r="F11" i="18"/>
  <c r="I11" i="18" s="1"/>
  <c r="J12" i="18" s="1"/>
  <c r="K12" i="18" s="1"/>
  <c r="F77" i="19"/>
  <c r="F79" i="19" s="1"/>
  <c r="E79" i="19" s="1"/>
  <c r="H59" i="19"/>
  <c r="F61" i="19"/>
  <c r="E61" i="19" s="1"/>
  <c r="G5" i="18"/>
  <c r="G13" i="18" s="1"/>
  <c r="P63" i="19"/>
  <c r="J10" i="18"/>
  <c r="K10" i="18" s="1"/>
  <c r="J65" i="19"/>
  <c r="H67" i="19"/>
  <c r="G67" i="19" s="1"/>
  <c r="P69" i="19"/>
  <c r="O57" i="19"/>
  <c r="N58" i="19"/>
  <c r="L78" i="19"/>
  <c r="K15" i="21" l="1"/>
  <c r="L15" i="21" s="1"/>
  <c r="J15" i="21"/>
  <c r="O15" i="21"/>
  <c r="P15" i="21" s="1"/>
  <c r="N73" i="19"/>
  <c r="M73" i="19" s="1"/>
  <c r="P72" i="19"/>
  <c r="P78" i="19" s="1"/>
  <c r="O77" i="19"/>
  <c r="P82" i="19" s="1"/>
  <c r="Q59" i="19"/>
  <c r="Q77" i="19" s="1"/>
  <c r="P83" i="19" s="1"/>
  <c r="R63" i="19"/>
  <c r="U52" i="19"/>
  <c r="U53" i="19" s="1"/>
  <c r="U5" i="19"/>
  <c r="P76" i="19"/>
  <c r="O76" i="19" s="1"/>
  <c r="R75" i="19"/>
  <c r="R76" i="19" s="1"/>
  <c r="Q76" i="19" s="1"/>
  <c r="I5" i="18"/>
  <c r="J6" i="18" s="1"/>
  <c r="K6" i="18" s="1"/>
  <c r="J62" i="19"/>
  <c r="H64" i="19"/>
  <c r="G64" i="19" s="1"/>
  <c r="K14" i="18"/>
  <c r="R69" i="19"/>
  <c r="N78" i="19"/>
  <c r="F13" i="18"/>
  <c r="R60" i="19"/>
  <c r="H77" i="19"/>
  <c r="H79" i="19" s="1"/>
  <c r="G79" i="19" s="1"/>
  <c r="J59" i="19"/>
  <c r="H61" i="19"/>
  <c r="G61" i="19" s="1"/>
  <c r="J4" i="18"/>
  <c r="K4" i="18" s="1"/>
  <c r="Q57" i="19"/>
  <c r="R58" i="19" s="1"/>
  <c r="P58" i="19"/>
  <c r="R66" i="19"/>
  <c r="L65" i="19"/>
  <c r="J67" i="19"/>
  <c r="I67" i="19" s="1"/>
  <c r="L68" i="19"/>
  <c r="J70" i="19"/>
  <c r="I70" i="19" s="1"/>
  <c r="J57" i="19"/>
  <c r="G56" i="19"/>
  <c r="G58" i="19" s="1"/>
  <c r="I13" i="18" l="1"/>
  <c r="I15" i="18" s="1"/>
  <c r="J15" i="18" s="1"/>
  <c r="K15" i="18" s="1"/>
  <c r="J77" i="19"/>
  <c r="J79" i="19" s="1"/>
  <c r="I79" i="19" s="1"/>
  <c r="L59" i="19"/>
  <c r="J61" i="19"/>
  <c r="I61" i="19" s="1"/>
  <c r="I56" i="19"/>
  <c r="I58" i="19" s="1"/>
  <c r="L57" i="19"/>
  <c r="N65" i="19"/>
  <c r="L67" i="19"/>
  <c r="K67" i="19" s="1"/>
  <c r="L62" i="19"/>
  <c r="J64" i="19"/>
  <c r="I64" i="19" s="1"/>
  <c r="R72" i="19"/>
  <c r="R73" i="19" s="1"/>
  <c r="Q73" i="19" s="1"/>
  <c r="P73" i="19"/>
  <c r="O73" i="19" s="1"/>
  <c r="N68" i="19"/>
  <c r="L70" i="19"/>
  <c r="K70" i="19" s="1"/>
  <c r="P68" i="19" l="1"/>
  <c r="N70" i="19"/>
  <c r="M70" i="19" s="1"/>
  <c r="R78" i="19"/>
  <c r="P65" i="19"/>
  <c r="N67" i="19"/>
  <c r="M67" i="19" s="1"/>
  <c r="K56" i="19"/>
  <c r="K58" i="19" s="1"/>
  <c r="N57" i="19"/>
  <c r="N62" i="19"/>
  <c r="L64" i="19"/>
  <c r="K64" i="19" s="1"/>
  <c r="L77" i="19"/>
  <c r="L79" i="19" s="1"/>
  <c r="K79" i="19" s="1"/>
  <c r="N59" i="19"/>
  <c r="L61" i="19"/>
  <c r="K61" i="19" s="1"/>
  <c r="P62" i="19" l="1"/>
  <c r="N64" i="19"/>
  <c r="M64" i="19" s="1"/>
  <c r="M56" i="19"/>
  <c r="M58" i="19" s="1"/>
  <c r="P57" i="19"/>
  <c r="N77" i="19"/>
  <c r="N79" i="19" s="1"/>
  <c r="M79" i="19" s="1"/>
  <c r="P59" i="19"/>
  <c r="N61" i="19"/>
  <c r="M61" i="19" s="1"/>
  <c r="R65" i="19"/>
  <c r="R67" i="19" s="1"/>
  <c r="Q67" i="19" s="1"/>
  <c r="P67" i="19"/>
  <c r="O67" i="19" s="1"/>
  <c r="R68" i="19"/>
  <c r="R70" i="19" s="1"/>
  <c r="Q70" i="19" s="1"/>
  <c r="P70" i="19"/>
  <c r="O70" i="19" s="1"/>
  <c r="R62" i="19" l="1"/>
  <c r="R64" i="19" s="1"/>
  <c r="Q64" i="19" s="1"/>
  <c r="P64" i="19"/>
  <c r="O64" i="19" s="1"/>
  <c r="P77" i="19"/>
  <c r="P79" i="19" s="1"/>
  <c r="O79" i="19" s="1"/>
  <c r="R59" i="19"/>
  <c r="P61" i="19"/>
  <c r="O61" i="19" s="1"/>
  <c r="O56" i="19"/>
  <c r="O58" i="19" s="1"/>
  <c r="R57" i="19"/>
  <c r="R82" i="19"/>
  <c r="Q82" i="19" s="1"/>
  <c r="R83" i="19" l="1"/>
  <c r="Q83" i="19" s="1"/>
  <c r="Q56" i="19"/>
  <c r="Q58" i="19" s="1"/>
  <c r="R77" i="19"/>
  <c r="R79" i="19" s="1"/>
  <c r="Q79" i="19" s="1"/>
  <c r="R61" i="19"/>
  <c r="Q61" i="19" s="1"/>
</calcChain>
</file>

<file path=xl/sharedStrings.xml><?xml version="1.0" encoding="utf-8"?>
<sst xmlns="http://schemas.openxmlformats.org/spreadsheetml/2006/main" count="796" uniqueCount="282">
  <si>
    <t>プロジェクト名</t>
    <rPh sb="6" eb="7">
      <t>メイ</t>
    </rPh>
    <phoneticPr fontId="2"/>
  </si>
  <si>
    <t>顧客</t>
    <rPh sb="0" eb="2">
      <t>コキャク</t>
    </rPh>
    <phoneticPr fontId="2"/>
  </si>
  <si>
    <t>エンドユーザ</t>
    <phoneticPr fontId="2"/>
  </si>
  <si>
    <t>契約形態</t>
    <rPh sb="0" eb="2">
      <t>ケイヤク</t>
    </rPh>
    <rPh sb="2" eb="4">
      <t>ケイタイ</t>
    </rPh>
    <phoneticPr fontId="2"/>
  </si>
  <si>
    <t>中間検収有無</t>
    <rPh sb="0" eb="2">
      <t>チュウカン</t>
    </rPh>
    <rPh sb="2" eb="4">
      <t>ケンシュウ</t>
    </rPh>
    <rPh sb="4" eb="6">
      <t>ウム</t>
    </rPh>
    <phoneticPr fontId="2"/>
  </si>
  <si>
    <t>主管部門</t>
    <rPh sb="0" eb="2">
      <t>シュカン</t>
    </rPh>
    <rPh sb="2" eb="4">
      <t>ブモン</t>
    </rPh>
    <phoneticPr fontId="2"/>
  </si>
  <si>
    <t>営業部門</t>
    <rPh sb="0" eb="2">
      <t>エイギョウ</t>
    </rPh>
    <rPh sb="2" eb="4">
      <t>ブモン</t>
    </rPh>
    <phoneticPr fontId="2"/>
  </si>
  <si>
    <t>契約予定日</t>
    <rPh sb="0" eb="2">
      <t>ケイヤク</t>
    </rPh>
    <rPh sb="2" eb="4">
      <t>ヨテイ</t>
    </rPh>
    <rPh sb="4" eb="5">
      <t>ヒ</t>
    </rPh>
    <phoneticPr fontId="2"/>
  </si>
  <si>
    <t>契約金額</t>
    <rPh sb="0" eb="2">
      <t>ケイヤク</t>
    </rPh>
    <rPh sb="2" eb="4">
      <t>キンガク</t>
    </rPh>
    <phoneticPr fontId="2"/>
  </si>
  <si>
    <t>開発期間（予定）</t>
    <rPh sb="0" eb="2">
      <t>カイハツ</t>
    </rPh>
    <rPh sb="2" eb="4">
      <t>キカン</t>
    </rPh>
    <rPh sb="5" eb="7">
      <t>ヨテイ</t>
    </rPh>
    <phoneticPr fontId="2"/>
  </si>
  <si>
    <t>開発期間（実績）</t>
    <rPh sb="0" eb="2">
      <t>カイハツ</t>
    </rPh>
    <rPh sb="2" eb="4">
      <t>キカン</t>
    </rPh>
    <rPh sb="5" eb="7">
      <t>ジッセキ</t>
    </rPh>
    <phoneticPr fontId="2"/>
  </si>
  <si>
    <t>瑕疵担保期間</t>
    <rPh sb="0" eb="2">
      <t>カシ</t>
    </rPh>
    <rPh sb="2" eb="4">
      <t>タンポ</t>
    </rPh>
    <rPh sb="4" eb="6">
      <t>キカン</t>
    </rPh>
    <phoneticPr fontId="2"/>
  </si>
  <si>
    <t>開発環境</t>
    <rPh sb="0" eb="2">
      <t>カイハツ</t>
    </rPh>
    <rPh sb="2" eb="4">
      <t>カンキョウ</t>
    </rPh>
    <phoneticPr fontId="2"/>
  </si>
  <si>
    <t>開発言語</t>
    <rPh sb="0" eb="2">
      <t>カイハツ</t>
    </rPh>
    <rPh sb="2" eb="4">
      <t>ゲンゴ</t>
    </rPh>
    <phoneticPr fontId="2"/>
  </si>
  <si>
    <t>開発目的</t>
    <rPh sb="0" eb="2">
      <t>カイハツ</t>
    </rPh>
    <rPh sb="2" eb="4">
      <t>モクテキ</t>
    </rPh>
    <phoneticPr fontId="2"/>
  </si>
  <si>
    <t>納品予定日</t>
    <rPh sb="0" eb="2">
      <t>ノウヒン</t>
    </rPh>
    <rPh sb="2" eb="4">
      <t>ヨテイ</t>
    </rPh>
    <rPh sb="4" eb="5">
      <t>ヒ</t>
    </rPh>
    <phoneticPr fontId="2"/>
  </si>
  <si>
    <t>出荷判定有無</t>
    <rPh sb="0" eb="2">
      <t>シュッカ</t>
    </rPh>
    <rPh sb="2" eb="4">
      <t>ハンテイ</t>
    </rPh>
    <rPh sb="4" eb="6">
      <t>ウム</t>
    </rPh>
    <phoneticPr fontId="2"/>
  </si>
  <si>
    <t>成果物</t>
    <rPh sb="0" eb="3">
      <t>セイカブツ</t>
    </rPh>
    <phoneticPr fontId="2"/>
  </si>
  <si>
    <t>品質基準</t>
    <rPh sb="0" eb="2">
      <t>ヒンシツ</t>
    </rPh>
    <rPh sb="2" eb="4">
      <t>キジュン</t>
    </rPh>
    <phoneticPr fontId="2"/>
  </si>
  <si>
    <t>体制</t>
    <rPh sb="0" eb="2">
      <t>タイセイ</t>
    </rPh>
    <phoneticPr fontId="2"/>
  </si>
  <si>
    <t>会議体</t>
    <rPh sb="0" eb="3">
      <t>カイギタイ</t>
    </rPh>
    <phoneticPr fontId="2"/>
  </si>
  <si>
    <t>スケジュール</t>
    <phoneticPr fontId="2"/>
  </si>
  <si>
    <t>想定リスク</t>
    <rPh sb="0" eb="2">
      <t>ソウテイ</t>
    </rPh>
    <phoneticPr fontId="2"/>
  </si>
  <si>
    <t>影響度</t>
    <rPh sb="0" eb="3">
      <t>エイキョウド</t>
    </rPh>
    <phoneticPr fontId="2"/>
  </si>
  <si>
    <t>対策</t>
    <rPh sb="0" eb="2">
      <t>タイサク</t>
    </rPh>
    <phoneticPr fontId="2"/>
  </si>
  <si>
    <t>ＰＭ</t>
    <phoneticPr fontId="2"/>
  </si>
  <si>
    <t>ＰＬ</t>
    <phoneticPr fontId="2"/>
  </si>
  <si>
    <t>営業担当</t>
    <rPh sb="0" eb="2">
      <t>エイギョウ</t>
    </rPh>
    <rPh sb="2" eb="4">
      <t>タントウ</t>
    </rPh>
    <phoneticPr fontId="2"/>
  </si>
  <si>
    <t>契約日</t>
    <rPh sb="0" eb="3">
      <t>ケイヤクビ</t>
    </rPh>
    <phoneticPr fontId="2"/>
  </si>
  <si>
    <t>見積提出予定日</t>
    <rPh sb="0" eb="2">
      <t>ミツモリ</t>
    </rPh>
    <rPh sb="2" eb="4">
      <t>テイシュツ</t>
    </rPh>
    <rPh sb="4" eb="6">
      <t>ヨテイ</t>
    </rPh>
    <rPh sb="6" eb="7">
      <t>ビ</t>
    </rPh>
    <phoneticPr fontId="2"/>
  </si>
  <si>
    <t>見積提出日</t>
    <rPh sb="0" eb="2">
      <t>ミツモリ</t>
    </rPh>
    <rPh sb="2" eb="4">
      <t>テイシュツ</t>
    </rPh>
    <rPh sb="4" eb="5">
      <t>ビ</t>
    </rPh>
    <phoneticPr fontId="2"/>
  </si>
  <si>
    <t>見積金額</t>
    <rPh sb="0" eb="2">
      <t>ミツモリ</t>
    </rPh>
    <rPh sb="2" eb="4">
      <t>キンガク</t>
    </rPh>
    <phoneticPr fontId="2"/>
  </si>
  <si>
    <t>検収予定日</t>
    <rPh sb="0" eb="2">
      <t>ケンシュウ</t>
    </rPh>
    <rPh sb="2" eb="4">
      <t>ヨテイ</t>
    </rPh>
    <rPh sb="4" eb="5">
      <t>ヒ</t>
    </rPh>
    <phoneticPr fontId="2"/>
  </si>
  <si>
    <t>納品日</t>
    <rPh sb="0" eb="2">
      <t>ノウヒン</t>
    </rPh>
    <rPh sb="2" eb="3">
      <t>ヒ</t>
    </rPh>
    <phoneticPr fontId="2"/>
  </si>
  <si>
    <t>検収日</t>
    <rPh sb="0" eb="2">
      <t>ケンシュウ</t>
    </rPh>
    <rPh sb="2" eb="3">
      <t>ヒ</t>
    </rPh>
    <phoneticPr fontId="2"/>
  </si>
  <si>
    <t>開発範囲
（スコープ）</t>
    <rPh sb="0" eb="2">
      <t>カイハツ</t>
    </rPh>
    <rPh sb="2" eb="4">
      <t>ハンイ</t>
    </rPh>
    <phoneticPr fontId="2"/>
  </si>
  <si>
    <t>概要</t>
    <rPh sb="0" eb="2">
      <t>ガイヨウ</t>
    </rPh>
    <phoneticPr fontId="2"/>
  </si>
  <si>
    <t>主管</t>
    <rPh sb="0" eb="2">
      <t>シュカン</t>
    </rPh>
    <phoneticPr fontId="2"/>
  </si>
  <si>
    <t>人件費</t>
    <rPh sb="0" eb="3">
      <t>ジンケンヒ</t>
    </rPh>
    <phoneticPr fontId="2"/>
  </si>
  <si>
    <t>ソフト費用</t>
    <rPh sb="3" eb="5">
      <t>ヒヨウ</t>
    </rPh>
    <phoneticPr fontId="2"/>
  </si>
  <si>
    <t>ハード費用</t>
    <rPh sb="3" eb="5">
      <t>ヒヨウ</t>
    </rPh>
    <phoneticPr fontId="2"/>
  </si>
  <si>
    <t>ネットワーク費用</t>
    <rPh sb="6" eb="8">
      <t>ヒヨウ</t>
    </rPh>
    <phoneticPr fontId="2"/>
  </si>
  <si>
    <t>外注費</t>
    <rPh sb="0" eb="2">
      <t>ガイチュウ</t>
    </rPh>
    <rPh sb="2" eb="3">
      <t>ヒ</t>
    </rPh>
    <phoneticPr fontId="2"/>
  </si>
  <si>
    <t>保守費用</t>
    <rPh sb="0" eb="2">
      <t>ホシュ</t>
    </rPh>
    <rPh sb="2" eb="4">
      <t>ヒヨウ</t>
    </rPh>
    <phoneticPr fontId="2"/>
  </si>
  <si>
    <t>ライセンス費用</t>
    <rPh sb="5" eb="7">
      <t>ヒヨウ</t>
    </rPh>
    <phoneticPr fontId="2"/>
  </si>
  <si>
    <t>マシン費用</t>
    <rPh sb="3" eb="5">
      <t>ヒヨウ</t>
    </rPh>
    <phoneticPr fontId="2"/>
  </si>
  <si>
    <t>備品費用</t>
    <rPh sb="0" eb="2">
      <t>ビヒン</t>
    </rPh>
    <rPh sb="2" eb="4">
      <t>ヒヨウ</t>
    </rPh>
    <phoneticPr fontId="2"/>
  </si>
  <si>
    <t>※契約金額－コスト総額</t>
    <rPh sb="1" eb="3">
      <t>ケイヤク</t>
    </rPh>
    <rPh sb="3" eb="5">
      <t>キンガク</t>
    </rPh>
    <rPh sb="9" eb="11">
      <t>ソウガク</t>
    </rPh>
    <phoneticPr fontId="2"/>
  </si>
  <si>
    <t>工程</t>
    <rPh sb="0" eb="2">
      <t>コウテイ</t>
    </rPh>
    <phoneticPr fontId="2"/>
  </si>
  <si>
    <t>ＳＡ</t>
    <phoneticPr fontId="2"/>
  </si>
  <si>
    <t>ＵＩ</t>
    <phoneticPr fontId="2"/>
  </si>
  <si>
    <t>ＳＳ</t>
    <phoneticPr fontId="2"/>
  </si>
  <si>
    <t>ＭＫ</t>
    <phoneticPr fontId="2"/>
  </si>
  <si>
    <t>ＰＳ</t>
    <phoneticPr fontId="2"/>
  </si>
  <si>
    <t>ＰＴ</t>
    <phoneticPr fontId="2"/>
  </si>
  <si>
    <t>ＩＴ</t>
    <phoneticPr fontId="2"/>
  </si>
  <si>
    <t>ＳＴ</t>
    <phoneticPr fontId="2"/>
  </si>
  <si>
    <t>ＯＴ</t>
    <phoneticPr fontId="2"/>
  </si>
  <si>
    <t>要件定義</t>
    <rPh sb="0" eb="2">
      <t>ヨウケン</t>
    </rPh>
    <rPh sb="2" eb="4">
      <t>テイギ</t>
    </rPh>
    <phoneticPr fontId="2"/>
  </si>
  <si>
    <t>システム構造設計</t>
    <rPh sb="4" eb="6">
      <t>コウゾウ</t>
    </rPh>
    <rPh sb="6" eb="8">
      <t>セッケイ</t>
    </rPh>
    <phoneticPr fontId="2"/>
  </si>
  <si>
    <t>プログラム設計</t>
    <rPh sb="5" eb="7">
      <t>セッケイ</t>
    </rPh>
    <phoneticPr fontId="2"/>
  </si>
  <si>
    <t>プログラミング</t>
    <phoneticPr fontId="2"/>
  </si>
  <si>
    <t>プログラムテスト</t>
    <phoneticPr fontId="2"/>
  </si>
  <si>
    <t>結合テスト</t>
    <rPh sb="0" eb="2">
      <t>ケツゴウ</t>
    </rPh>
    <phoneticPr fontId="2"/>
  </si>
  <si>
    <t>システムテスト</t>
    <phoneticPr fontId="2"/>
  </si>
  <si>
    <t>納品対象</t>
    <rPh sb="0" eb="2">
      <t>ノウヒン</t>
    </rPh>
    <rPh sb="2" eb="4">
      <t>タイショウ</t>
    </rPh>
    <phoneticPr fontId="2"/>
  </si>
  <si>
    <t>顧客提供物</t>
    <rPh sb="0" eb="2">
      <t>コキャク</t>
    </rPh>
    <rPh sb="2" eb="4">
      <t>テイキョウ</t>
    </rPh>
    <rPh sb="4" eb="5">
      <t>ブツ</t>
    </rPh>
    <phoneticPr fontId="2"/>
  </si>
  <si>
    <t>開発規模</t>
    <rPh sb="0" eb="2">
      <t>カイハツ</t>
    </rPh>
    <rPh sb="2" eb="4">
      <t>キボ</t>
    </rPh>
    <phoneticPr fontId="2"/>
  </si>
  <si>
    <t>画面数</t>
    <rPh sb="0" eb="2">
      <t>ガメン</t>
    </rPh>
    <rPh sb="2" eb="3">
      <t>スウ</t>
    </rPh>
    <phoneticPr fontId="2"/>
  </si>
  <si>
    <t>バッチ数</t>
    <rPh sb="3" eb="4">
      <t>スウ</t>
    </rPh>
    <phoneticPr fontId="2"/>
  </si>
  <si>
    <t>データベース</t>
    <phoneticPr fontId="2"/>
  </si>
  <si>
    <t>工程と成果物</t>
    <rPh sb="0" eb="2">
      <t>コウテイ</t>
    </rPh>
    <rPh sb="3" eb="6">
      <t>セイカブツ</t>
    </rPh>
    <phoneticPr fontId="2"/>
  </si>
  <si>
    <t>開発</t>
    <rPh sb="0" eb="2">
      <t>カイハツ</t>
    </rPh>
    <phoneticPr fontId="2"/>
  </si>
  <si>
    <t>開発区分／月</t>
    <rPh sb="0" eb="2">
      <t>カイハツ</t>
    </rPh>
    <rPh sb="2" eb="4">
      <t>クブン</t>
    </rPh>
    <rPh sb="5" eb="6">
      <t>ツキ</t>
    </rPh>
    <phoneticPr fontId="2"/>
  </si>
  <si>
    <t>備考</t>
    <rPh sb="0" eb="2">
      <t>ビコウ</t>
    </rPh>
    <phoneticPr fontId="2"/>
  </si>
  <si>
    <t>4月</t>
    <rPh sb="1" eb="2">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</si>
  <si>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</si>
  <si>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</si>
  <si>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</si>
  <si>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</si>
  <si>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</si>
  <si>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</si>
  <si>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</si>
  <si>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</si>
  <si>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</si>
  <si>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</si>
  <si>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</si>
  <si>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顧客定例会</t>
    <rPh sb="0" eb="2">
      <t>コキャク</t>
    </rPh>
    <rPh sb="2" eb="5">
      <t>テイレイカイ</t>
    </rPh>
    <phoneticPr fontId="2"/>
  </si>
  <si>
    <t>顧客レビュー会</t>
    <rPh sb="0" eb="2">
      <t>コキャク</t>
    </rPh>
    <rPh sb="6" eb="7">
      <t>カイ</t>
    </rPh>
    <phoneticPr fontId="2"/>
  </si>
  <si>
    <t>ＰＪ内定例会</t>
    <rPh sb="2" eb="3">
      <t>ナイ</t>
    </rPh>
    <rPh sb="3" eb="6">
      <t>テイレイカイ</t>
    </rPh>
    <phoneticPr fontId="2"/>
  </si>
  <si>
    <t>ＰＪ内進捗会議</t>
    <rPh sb="2" eb="3">
      <t>ナイ</t>
    </rPh>
    <rPh sb="3" eb="5">
      <t>シンチョク</t>
    </rPh>
    <rPh sb="5" eb="7">
      <t>カイギ</t>
    </rPh>
    <phoneticPr fontId="2"/>
  </si>
  <si>
    <t>リスク内容①</t>
    <rPh sb="3" eb="5">
      <t>ナイヨウ</t>
    </rPh>
    <phoneticPr fontId="2"/>
  </si>
  <si>
    <t>リスク内容②</t>
    <rPh sb="3" eb="5">
      <t>ナイヨウ</t>
    </rPh>
    <phoneticPr fontId="2"/>
  </si>
  <si>
    <t>※影響度は工程または費用面へのインパクトを記入、またその際の対策を記入</t>
    <rPh sb="1" eb="4">
      <t>エイキョウド</t>
    </rPh>
    <rPh sb="5" eb="7">
      <t>コウテイ</t>
    </rPh>
    <rPh sb="10" eb="13">
      <t>ヒヨウメン</t>
    </rPh>
    <rPh sb="21" eb="23">
      <t>キニュウ</t>
    </rPh>
    <rPh sb="28" eb="29">
      <t>サイ</t>
    </rPh>
    <rPh sb="30" eb="32">
      <t>タイサク</t>
    </rPh>
    <rPh sb="33" eb="35">
      <t>キニュウ</t>
    </rPh>
    <phoneticPr fontId="2"/>
  </si>
  <si>
    <t>プログラム詳細設計書</t>
    <rPh sb="5" eb="7">
      <t>ショウサイ</t>
    </rPh>
    <rPh sb="7" eb="10">
      <t>セッケイショ</t>
    </rPh>
    <phoneticPr fontId="2"/>
  </si>
  <si>
    <t>プログラム</t>
    <phoneticPr fontId="2"/>
  </si>
  <si>
    <t>単体テスト仕様書</t>
    <rPh sb="0" eb="2">
      <t>タンタイ</t>
    </rPh>
    <rPh sb="5" eb="8">
      <t>シヨウショ</t>
    </rPh>
    <phoneticPr fontId="2"/>
  </si>
  <si>
    <t>結合テスト仕様書</t>
    <rPh sb="0" eb="2">
      <t>ケツゴウ</t>
    </rPh>
    <rPh sb="5" eb="8">
      <t>シヨウショ</t>
    </rPh>
    <phoneticPr fontId="2"/>
  </si>
  <si>
    <t>システムテスト仕様書</t>
    <rPh sb="7" eb="10">
      <t>シヨウショ</t>
    </rPh>
    <phoneticPr fontId="2"/>
  </si>
  <si>
    <t>要件定義書（業務要件、機能要件、非機能要件）</t>
    <rPh sb="0" eb="2">
      <t>ヨウケン</t>
    </rPh>
    <rPh sb="2" eb="5">
      <t>テイギショ</t>
    </rPh>
    <rPh sb="6" eb="8">
      <t>ギョウム</t>
    </rPh>
    <rPh sb="8" eb="10">
      <t>ヨウケン</t>
    </rPh>
    <rPh sb="11" eb="13">
      <t>キノウ</t>
    </rPh>
    <rPh sb="13" eb="15">
      <t>ヨウケン</t>
    </rPh>
    <rPh sb="16" eb="17">
      <t>ヒ</t>
    </rPh>
    <rPh sb="17" eb="19">
      <t>キノウ</t>
    </rPh>
    <rPh sb="19" eb="21">
      <t>ヨウケン</t>
    </rPh>
    <phoneticPr fontId="2"/>
  </si>
  <si>
    <t>基本設計</t>
    <rPh sb="0" eb="2">
      <t>キホン</t>
    </rPh>
    <rPh sb="2" eb="4">
      <t>セッケイ</t>
    </rPh>
    <phoneticPr fontId="2"/>
  </si>
  <si>
    <t>基本設計書（画面設計、バッチ設計）</t>
    <rPh sb="0" eb="2">
      <t>キホン</t>
    </rPh>
    <rPh sb="2" eb="4">
      <t>セッケイ</t>
    </rPh>
    <rPh sb="4" eb="5">
      <t>ショ</t>
    </rPh>
    <rPh sb="6" eb="8">
      <t>ガメン</t>
    </rPh>
    <rPh sb="8" eb="10">
      <t>セッケイ</t>
    </rPh>
    <rPh sb="14" eb="16">
      <t>セッケイ</t>
    </rPh>
    <phoneticPr fontId="2"/>
  </si>
  <si>
    <t>システム構造設計書、テーブル設計書</t>
    <rPh sb="4" eb="6">
      <t>コウゾウ</t>
    </rPh>
    <rPh sb="6" eb="9">
      <t>セッケイショ</t>
    </rPh>
    <rPh sb="14" eb="17">
      <t>セッケイショ</t>
    </rPh>
    <phoneticPr fontId="2"/>
  </si>
  <si>
    <t>作成予定</t>
    <rPh sb="0" eb="2">
      <t>サクセイ</t>
    </rPh>
    <rPh sb="2" eb="4">
      <t>ヨテイ</t>
    </rPh>
    <phoneticPr fontId="2"/>
  </si>
  <si>
    <t>詳細設計</t>
    <rPh sb="0" eb="2">
      <t>ショウサイ</t>
    </rPh>
    <rPh sb="2" eb="4">
      <t>セッケイ</t>
    </rPh>
    <phoneticPr fontId="2"/>
  </si>
  <si>
    <t>構造設計</t>
    <rPh sb="0" eb="2">
      <t>コウゾウ</t>
    </rPh>
    <rPh sb="2" eb="4">
      <t>セッケイ</t>
    </rPh>
    <phoneticPr fontId="2"/>
  </si>
  <si>
    <t>不具合検出指標</t>
    <rPh sb="0" eb="3">
      <t>フグアイ</t>
    </rPh>
    <rPh sb="3" eb="5">
      <t>ケンシュツ</t>
    </rPh>
    <rPh sb="5" eb="7">
      <t>シヒョウ</t>
    </rPh>
    <phoneticPr fontId="2"/>
  </si>
  <si>
    <t>レビュー指摘指標</t>
    <rPh sb="4" eb="6">
      <t>シテキ</t>
    </rPh>
    <rPh sb="6" eb="8">
      <t>シヒョウ</t>
    </rPh>
    <phoneticPr fontId="2"/>
  </si>
  <si>
    <t>出荷（運用）テスト</t>
    <rPh sb="0" eb="2">
      <t>シュッカ</t>
    </rPh>
    <rPh sb="3" eb="5">
      <t>ウンヨウ</t>
    </rPh>
    <phoneticPr fontId="2"/>
  </si>
  <si>
    <t>運用（シナリオ）テスト仕様書</t>
    <rPh sb="0" eb="2">
      <t>ウンヨウ</t>
    </rPh>
    <rPh sb="11" eb="14">
      <t>シヨウショ</t>
    </rPh>
    <phoneticPr fontId="2"/>
  </si>
  <si>
    <t>受注工程</t>
    <rPh sb="0" eb="2">
      <t>ジュチュウ</t>
    </rPh>
    <rPh sb="2" eb="4">
      <t>コウテイ</t>
    </rPh>
    <phoneticPr fontId="2"/>
  </si>
  <si>
    <t>予定</t>
    <rPh sb="0" eb="2">
      <t>ヨテイ</t>
    </rPh>
    <phoneticPr fontId="2"/>
  </si>
  <si>
    <t>実績</t>
    <rPh sb="0" eb="2">
      <t>ジッセキ</t>
    </rPh>
    <phoneticPr fontId="2"/>
  </si>
  <si>
    <t>結果ｴﾋﾞﾃﾞﾝｽ有無</t>
    <rPh sb="0" eb="2">
      <t>ケッカ</t>
    </rPh>
    <rPh sb="9" eb="11">
      <t>ウム</t>
    </rPh>
    <phoneticPr fontId="2"/>
  </si>
  <si>
    <t>要件定義書</t>
    <rPh sb="0" eb="2">
      <t>ヨウケン</t>
    </rPh>
    <rPh sb="2" eb="4">
      <t>テイギ</t>
    </rPh>
    <rPh sb="4" eb="5">
      <t>ショ</t>
    </rPh>
    <phoneticPr fontId="2"/>
  </si>
  <si>
    <t>損益計画</t>
    <rPh sb="0" eb="2">
      <t>ソンエキ</t>
    </rPh>
    <rPh sb="2" eb="4">
      <t>ケイカク</t>
    </rPh>
    <phoneticPr fontId="2"/>
  </si>
  <si>
    <t>損益実績</t>
    <rPh sb="0" eb="2">
      <t>ソンエキ</t>
    </rPh>
    <rPh sb="2" eb="4">
      <t>ジッセキ</t>
    </rPh>
    <phoneticPr fontId="2"/>
  </si>
  <si>
    <t>　</t>
    <phoneticPr fontId="2"/>
  </si>
  <si>
    <t>利益率</t>
    <rPh sb="0" eb="2">
      <t>リエキ</t>
    </rPh>
    <rPh sb="2" eb="3">
      <t>リツ</t>
    </rPh>
    <phoneticPr fontId="2"/>
  </si>
  <si>
    <t>レビュー指摘件数</t>
    <rPh sb="4" eb="6">
      <t>シテキ</t>
    </rPh>
    <rPh sb="6" eb="8">
      <t>ケンスウ</t>
    </rPh>
    <phoneticPr fontId="2"/>
  </si>
  <si>
    <t>不具合検出件数</t>
    <rPh sb="0" eb="3">
      <t>フグアイ</t>
    </rPh>
    <rPh sb="3" eb="5">
      <t>ケンシュツ</t>
    </rPh>
    <rPh sb="5" eb="7">
      <t>ケンスウ</t>
    </rPh>
    <phoneticPr fontId="2"/>
  </si>
  <si>
    <t>社長</t>
    <rPh sb="0" eb="2">
      <t>シャチョウ</t>
    </rPh>
    <phoneticPr fontId="2"/>
  </si>
  <si>
    <t>（第1版）</t>
    <rPh sb="1" eb="2">
      <t>ダイ</t>
    </rPh>
    <rPh sb="3" eb="4">
      <t>ハン</t>
    </rPh>
    <phoneticPr fontId="2"/>
  </si>
  <si>
    <t>受注日(証憑）</t>
    <rPh sb="0" eb="2">
      <t>ジュチュウ</t>
    </rPh>
    <rPh sb="2" eb="3">
      <t>ビ</t>
    </rPh>
    <rPh sb="4" eb="6">
      <t>ショウヒョウ</t>
    </rPh>
    <phoneticPr fontId="2"/>
  </si>
  <si>
    <t>注文書受領日</t>
    <rPh sb="0" eb="3">
      <t>チュウモンショ</t>
    </rPh>
    <rPh sb="3" eb="5">
      <t>ジュリョウ</t>
    </rPh>
    <rPh sb="5" eb="6">
      <t>ビ</t>
    </rPh>
    <phoneticPr fontId="2"/>
  </si>
  <si>
    <t>仮発注日１</t>
    <rPh sb="0" eb="1">
      <t>カリ</t>
    </rPh>
    <rPh sb="1" eb="3">
      <t>ハッチュウ</t>
    </rPh>
    <rPh sb="3" eb="4">
      <t>ビ</t>
    </rPh>
    <phoneticPr fontId="2"/>
  </si>
  <si>
    <t>仮発注日２</t>
    <rPh sb="0" eb="1">
      <t>カリ</t>
    </rPh>
    <rPh sb="1" eb="3">
      <t>ハッチュウ</t>
    </rPh>
    <rPh sb="3" eb="4">
      <t>ビ</t>
    </rPh>
    <phoneticPr fontId="2"/>
  </si>
  <si>
    <t>＊受注日（証憑）仮発注日１＝書面での通知有　仮発注日２＝口頭発注</t>
    <rPh sb="1" eb="3">
      <t>ジュチュウ</t>
    </rPh>
    <rPh sb="3" eb="4">
      <t>ビ</t>
    </rPh>
    <rPh sb="5" eb="7">
      <t>ショウヒョウ</t>
    </rPh>
    <rPh sb="8" eb="9">
      <t>カリ</t>
    </rPh>
    <rPh sb="9" eb="11">
      <t>ハッチュウ</t>
    </rPh>
    <rPh sb="11" eb="12">
      <t>ビ</t>
    </rPh>
    <rPh sb="14" eb="16">
      <t>ショメン</t>
    </rPh>
    <rPh sb="18" eb="20">
      <t>ツウチ</t>
    </rPh>
    <rPh sb="20" eb="21">
      <t>アリ</t>
    </rPh>
    <rPh sb="22" eb="23">
      <t>カリ</t>
    </rPh>
    <rPh sb="23" eb="25">
      <t>ハッチュウ</t>
    </rPh>
    <rPh sb="25" eb="26">
      <t>ビ</t>
    </rPh>
    <rPh sb="28" eb="30">
      <t>コウトウ</t>
    </rPh>
    <rPh sb="30" eb="32">
      <t>ハッチュウ</t>
    </rPh>
    <phoneticPr fontId="2"/>
  </si>
  <si>
    <t>案件難易度</t>
    <rPh sb="0" eb="2">
      <t>アンケン</t>
    </rPh>
    <rPh sb="2" eb="5">
      <t>ナンイド</t>
    </rPh>
    <phoneticPr fontId="2"/>
  </si>
  <si>
    <t>流用できる資産</t>
    <rPh sb="0" eb="2">
      <t>リュウヨウ</t>
    </rPh>
    <rPh sb="5" eb="7">
      <t>シサン</t>
    </rPh>
    <phoneticPr fontId="2"/>
  </si>
  <si>
    <t>過去の資産の有無</t>
    <rPh sb="0" eb="2">
      <t>カコ</t>
    </rPh>
    <rPh sb="3" eb="5">
      <t>シサン</t>
    </rPh>
    <rPh sb="6" eb="8">
      <t>ウム</t>
    </rPh>
    <phoneticPr fontId="2"/>
  </si>
  <si>
    <t>顧客からの提供の有無</t>
    <rPh sb="0" eb="2">
      <t>コキャク</t>
    </rPh>
    <rPh sb="5" eb="7">
      <t>テイキョウ</t>
    </rPh>
    <rPh sb="8" eb="10">
      <t>ウム</t>
    </rPh>
    <phoneticPr fontId="2"/>
  </si>
  <si>
    <t>その他</t>
    <rPh sb="2" eb="3">
      <t>タ</t>
    </rPh>
    <phoneticPr fontId="2"/>
  </si>
  <si>
    <t>*工程、成果物、品質基準は必要なPJのみ対象とする</t>
    <rPh sb="1" eb="3">
      <t>コウテイ</t>
    </rPh>
    <rPh sb="4" eb="7">
      <t>セイカブツ</t>
    </rPh>
    <rPh sb="8" eb="10">
      <t>ヒンシツ</t>
    </rPh>
    <rPh sb="10" eb="12">
      <t>キジュン</t>
    </rPh>
    <rPh sb="13" eb="15">
      <t>ヒツヨウ</t>
    </rPh>
    <rPh sb="20" eb="22">
      <t>タイショウ</t>
    </rPh>
    <phoneticPr fontId="2"/>
  </si>
  <si>
    <t>＊受注難易度　A（当社で未経験の分野が多い、仕様・納期に対して適切な体制が取れていない、仕様が不明確、客先予算と当社の見積もりの乖離大）</t>
    <rPh sb="1" eb="3">
      <t>ジュチュウ</t>
    </rPh>
    <rPh sb="3" eb="6">
      <t>ナンイド</t>
    </rPh>
    <rPh sb="9" eb="11">
      <t>トウシャ</t>
    </rPh>
    <rPh sb="12" eb="15">
      <t>ミケイケン</t>
    </rPh>
    <rPh sb="16" eb="18">
      <t>ブンヤ</t>
    </rPh>
    <rPh sb="19" eb="20">
      <t>オオ</t>
    </rPh>
    <rPh sb="22" eb="24">
      <t>シヨウ</t>
    </rPh>
    <rPh sb="25" eb="27">
      <t>ノウキ</t>
    </rPh>
    <rPh sb="28" eb="29">
      <t>タイ</t>
    </rPh>
    <rPh sb="31" eb="33">
      <t>テキセツ</t>
    </rPh>
    <rPh sb="34" eb="36">
      <t>タイセイ</t>
    </rPh>
    <rPh sb="37" eb="38">
      <t>ト</t>
    </rPh>
    <rPh sb="44" eb="46">
      <t>シヨウ</t>
    </rPh>
    <rPh sb="47" eb="50">
      <t>フメイカク</t>
    </rPh>
    <rPh sb="51" eb="53">
      <t>キャクサキ</t>
    </rPh>
    <rPh sb="53" eb="55">
      <t>ヨサン</t>
    </rPh>
    <rPh sb="56" eb="58">
      <t>トウシャ</t>
    </rPh>
    <rPh sb="59" eb="61">
      <t>ミツ</t>
    </rPh>
    <rPh sb="64" eb="66">
      <t>カイリ</t>
    </rPh>
    <rPh sb="66" eb="67">
      <t>ダイ</t>
    </rPh>
    <phoneticPr fontId="2"/>
  </si>
  <si>
    <t>見積金額変更理由</t>
    <rPh sb="0" eb="2">
      <t>ミツモリ</t>
    </rPh>
    <rPh sb="2" eb="4">
      <t>キンガク</t>
    </rPh>
    <rPh sb="4" eb="6">
      <t>ヘンコウ</t>
    </rPh>
    <rPh sb="6" eb="8">
      <t>リユウ</t>
    </rPh>
    <phoneticPr fontId="2"/>
  </si>
  <si>
    <t>＊上記見積提出（予定）日の(　)は見積版数</t>
    <rPh sb="1" eb="3">
      <t>ジョウキ</t>
    </rPh>
    <rPh sb="3" eb="5">
      <t>ミツ</t>
    </rPh>
    <rPh sb="5" eb="7">
      <t>テイシュツ</t>
    </rPh>
    <rPh sb="8" eb="10">
      <t>ヨテイ</t>
    </rPh>
    <rPh sb="11" eb="12">
      <t>ヒ</t>
    </rPh>
    <rPh sb="17" eb="19">
      <t>ミツモリ</t>
    </rPh>
    <rPh sb="19" eb="21">
      <t>ハンスウ</t>
    </rPh>
    <phoneticPr fontId="2"/>
  </si>
  <si>
    <t>（受注見積決裁添付資料）　</t>
    <rPh sb="1" eb="3">
      <t>ジュチュウ</t>
    </rPh>
    <rPh sb="3" eb="5">
      <t>ミツモリ</t>
    </rPh>
    <rPh sb="5" eb="7">
      <t>ケッサイ</t>
    </rPh>
    <rPh sb="7" eb="9">
      <t>テンプ</t>
    </rPh>
    <rPh sb="9" eb="11">
      <t>シリョウ</t>
    </rPh>
    <phoneticPr fontId="2"/>
  </si>
  <si>
    <t>管理基準</t>
    <rPh sb="0" eb="2">
      <t>カンリ</t>
    </rPh>
    <rPh sb="2" eb="4">
      <t>キジュン</t>
    </rPh>
    <phoneticPr fontId="2"/>
  </si>
  <si>
    <t>なし</t>
    <phoneticPr fontId="2"/>
  </si>
  <si>
    <t>〇</t>
    <phoneticPr fontId="2"/>
  </si>
  <si>
    <t>計画コスト</t>
    <rPh sb="0" eb="2">
      <t>ケイカク</t>
    </rPh>
    <phoneticPr fontId="2"/>
  </si>
  <si>
    <t>実績コスト</t>
    <rPh sb="0" eb="2">
      <t>ジッセキ</t>
    </rPh>
    <phoneticPr fontId="2"/>
  </si>
  <si>
    <t>プロジェクト実施計画書　兼　報告書</t>
    <rPh sb="6" eb="8">
      <t>ジッシ</t>
    </rPh>
    <rPh sb="8" eb="10">
      <t>ケイカク</t>
    </rPh>
    <rPh sb="10" eb="11">
      <t>ショ</t>
    </rPh>
    <rPh sb="12" eb="13">
      <t>ケン</t>
    </rPh>
    <rPh sb="14" eb="17">
      <t>ホウコクショ</t>
    </rPh>
    <phoneticPr fontId="2"/>
  </si>
  <si>
    <t>請求金額</t>
    <rPh sb="0" eb="2">
      <t>セイキュウ</t>
    </rPh>
    <rPh sb="2" eb="4">
      <t>キンガク</t>
    </rPh>
    <phoneticPr fontId="2"/>
  </si>
  <si>
    <t>無</t>
    <rPh sb="0" eb="1">
      <t>ナ</t>
    </rPh>
    <phoneticPr fontId="2"/>
  </si>
  <si>
    <t>＊管理基準　工事進行基準/工事完成基準</t>
    <rPh sb="1" eb="3">
      <t>カンリ</t>
    </rPh>
    <rPh sb="3" eb="5">
      <t>キジュン</t>
    </rPh>
    <phoneticPr fontId="2"/>
  </si>
  <si>
    <t>工事進行基準</t>
    <rPh sb="0" eb="2">
      <t>コウジ</t>
    </rPh>
    <rPh sb="2" eb="4">
      <t>シンコウ</t>
    </rPh>
    <rPh sb="4" eb="6">
      <t>キジュン</t>
    </rPh>
    <phoneticPr fontId="2"/>
  </si>
  <si>
    <t>　　 　B（仕様の1部が不明確、仕様の変更追加の可能性あり）　C（得意分野である）</t>
    <rPh sb="6" eb="8">
      <t>シヨウ</t>
    </rPh>
    <rPh sb="10" eb="11">
      <t>ブ</t>
    </rPh>
    <rPh sb="12" eb="15">
      <t>フメイカク</t>
    </rPh>
    <rPh sb="16" eb="18">
      <t>シヨウ</t>
    </rPh>
    <rPh sb="19" eb="21">
      <t>ヘンコウ</t>
    </rPh>
    <rPh sb="21" eb="23">
      <t>ツイカ</t>
    </rPh>
    <rPh sb="24" eb="27">
      <t>カノウセイ</t>
    </rPh>
    <rPh sb="33" eb="35">
      <t>トクイ</t>
    </rPh>
    <rPh sb="35" eb="37">
      <t>ブンヤ</t>
    </rPh>
    <phoneticPr fontId="2"/>
  </si>
  <si>
    <t xml:space="preserve">見積番号 </t>
    <rPh sb="0" eb="2">
      <t>ミツモリ</t>
    </rPh>
    <rPh sb="2" eb="4">
      <t>バンゴウ</t>
    </rPh>
    <phoneticPr fontId="2"/>
  </si>
  <si>
    <t>一括請負</t>
    <phoneticPr fontId="2"/>
  </si>
  <si>
    <t>有</t>
    <rPh sb="0" eb="1">
      <t>アリ</t>
    </rPh>
    <phoneticPr fontId="2"/>
  </si>
  <si>
    <t>金允泳</t>
  </si>
  <si>
    <t>金允泳</t>
    <rPh sb="0" eb="1">
      <t>キム</t>
    </rPh>
    <rPh sb="1" eb="2">
      <t>イン</t>
    </rPh>
    <rPh sb="2" eb="3">
      <t>エイ</t>
    </rPh>
    <phoneticPr fontId="2"/>
  </si>
  <si>
    <t>PG　～　PT</t>
    <phoneticPr fontId="2"/>
  </si>
  <si>
    <t>■売上計上予定</t>
    <rPh sb="1" eb="3">
      <t>ウリアゲ</t>
    </rPh>
    <rPh sb="3" eb="5">
      <t>ケイジョウ</t>
    </rPh>
    <rPh sb="5" eb="7">
      <t>ヨテイ</t>
    </rPh>
    <phoneticPr fontId="2"/>
  </si>
  <si>
    <t>部門</t>
    <rPh sb="0" eb="2">
      <t>ブモン</t>
    </rPh>
    <phoneticPr fontId="2"/>
  </si>
  <si>
    <t>4月</t>
    <rPh sb="1" eb="2">
      <t>ガツ</t>
    </rPh>
    <phoneticPr fontId="2"/>
  </si>
  <si>
    <t>5月</t>
    <rPh sb="1" eb="2">
      <t>ガツ</t>
    </rPh>
    <phoneticPr fontId="2"/>
  </si>
  <si>
    <t>6月</t>
  </si>
  <si>
    <t>7月</t>
  </si>
  <si>
    <t>8月</t>
  </si>
  <si>
    <t>9月</t>
    <phoneticPr fontId="2"/>
  </si>
  <si>
    <t>合計</t>
    <rPh sb="0" eb="2">
      <t>ゴウケイ</t>
    </rPh>
    <phoneticPr fontId="9"/>
  </si>
  <si>
    <t>SS室</t>
    <phoneticPr fontId="2"/>
  </si>
  <si>
    <t>売上</t>
    <rPh sb="0" eb="2">
      <t>ウリアゲ</t>
    </rPh>
    <phoneticPr fontId="2"/>
  </si>
  <si>
    <t>原価</t>
    <rPh sb="0" eb="2">
      <t>ゲンカ</t>
    </rPh>
    <phoneticPr fontId="2"/>
  </si>
  <si>
    <t>技術</t>
    <rPh sb="0" eb="2">
      <t>ギジュツ</t>
    </rPh>
    <phoneticPr fontId="2"/>
  </si>
  <si>
    <t>ICT</t>
    <phoneticPr fontId="2"/>
  </si>
  <si>
    <t>品証</t>
    <rPh sb="0" eb="2">
      <t>ヒンショウ</t>
    </rPh>
    <phoneticPr fontId="2"/>
  </si>
  <si>
    <t>合計</t>
    <rPh sb="0" eb="2">
      <t>ゴウケイ</t>
    </rPh>
    <phoneticPr fontId="2"/>
  </si>
  <si>
    <t>単体</t>
    <rPh sb="0" eb="2">
      <t>タンタイ</t>
    </rPh>
    <phoneticPr fontId="2"/>
  </si>
  <si>
    <t>各本部</t>
    <rPh sb="0" eb="3">
      <t>カクホンブ</t>
    </rPh>
    <phoneticPr fontId="2"/>
  </si>
  <si>
    <t>川村、宋部長、マーク</t>
    <rPh sb="0" eb="2">
      <t>カワムラ</t>
    </rPh>
    <rPh sb="3" eb="4">
      <t>ソウ</t>
    </rPh>
    <rPh sb="4" eb="6">
      <t>ブチョウ</t>
    </rPh>
    <phoneticPr fontId="2"/>
  </si>
  <si>
    <t>尹、車</t>
    <phoneticPr fontId="2"/>
  </si>
  <si>
    <t>金允泳、金敬讚、金兌勳、金福基、姜慶旻、申承昊、邊才碩</t>
    <rPh sb="0" eb="1">
      <t>キム</t>
    </rPh>
    <rPh sb="1" eb="2">
      <t>イン</t>
    </rPh>
    <rPh sb="2" eb="3">
      <t>エイ</t>
    </rPh>
    <rPh sb="20" eb="21">
      <t>シン</t>
    </rPh>
    <rPh sb="21" eb="22">
      <t>ショウ</t>
    </rPh>
    <rPh sb="22" eb="23">
      <t>コウ</t>
    </rPh>
    <phoneticPr fontId="2"/>
  </si>
  <si>
    <t>朴鐘ヒョク、李ゼヒ</t>
    <phoneticPr fontId="2"/>
  </si>
  <si>
    <t>林部長、朴課長、金ミンジン、李ヒョクジュ</t>
    <phoneticPr fontId="2"/>
  </si>
  <si>
    <t>李ｼﾞｭｿﾝ、新人３</t>
    <rPh sb="0" eb="1">
      <t>リ</t>
    </rPh>
    <rPh sb="7" eb="9">
      <t>シンジン</t>
    </rPh>
    <phoneticPr fontId="2"/>
  </si>
  <si>
    <t>テスト仕様書レビュー</t>
    <rPh sb="3" eb="5">
      <t>シヨウ</t>
    </rPh>
    <rPh sb="5" eb="6">
      <t>ショ</t>
    </rPh>
    <phoneticPr fontId="2"/>
  </si>
  <si>
    <t>共通</t>
    <rPh sb="0" eb="2">
      <t>キョウツウ</t>
    </rPh>
    <phoneticPr fontId="2"/>
  </si>
  <si>
    <t>ライセンス、消耗品費などプロジェクト共通費用</t>
    <rPh sb="6" eb="9">
      <t>ショウモウヒン</t>
    </rPh>
    <rPh sb="9" eb="10">
      <t>ヒ</t>
    </rPh>
    <rPh sb="18" eb="20">
      <t>キョウツウ</t>
    </rPh>
    <rPh sb="20" eb="21">
      <t>ヒ</t>
    </rPh>
    <rPh sb="21" eb="22">
      <t>ヨウ</t>
    </rPh>
    <phoneticPr fontId="2"/>
  </si>
  <si>
    <t>No</t>
    <phoneticPr fontId="2"/>
  </si>
  <si>
    <t>名前</t>
    <rPh sb="0" eb="2">
      <t>ナマエ</t>
    </rPh>
    <phoneticPr fontId="2"/>
  </si>
  <si>
    <t>5月</t>
  </si>
  <si>
    <t>金敬讚</t>
    <phoneticPr fontId="2"/>
  </si>
  <si>
    <t>金兌勳</t>
    <phoneticPr fontId="2"/>
  </si>
  <si>
    <t>金福基</t>
    <phoneticPr fontId="2"/>
  </si>
  <si>
    <t>姜慶旻</t>
    <phoneticPr fontId="2"/>
  </si>
  <si>
    <t>邊才碩</t>
    <phoneticPr fontId="2"/>
  </si>
  <si>
    <t>申承昊</t>
    <rPh sb="0" eb="1">
      <t>シン</t>
    </rPh>
    <rPh sb="1" eb="2">
      <t>ショウ</t>
    </rPh>
    <rPh sb="2" eb="3">
      <t>コウ</t>
    </rPh>
    <phoneticPr fontId="2"/>
  </si>
  <si>
    <t>川村純一</t>
  </si>
  <si>
    <t>宋信運</t>
  </si>
  <si>
    <t>マークﾘｭｳ</t>
  </si>
  <si>
    <t>車英米</t>
    <phoneticPr fontId="2"/>
  </si>
  <si>
    <t>尹怡来</t>
    <phoneticPr fontId="2"/>
  </si>
  <si>
    <t>林部長</t>
    <rPh sb="0" eb="1">
      <t>ハヤシ</t>
    </rPh>
    <rPh sb="1" eb="3">
      <t>ブチョウ</t>
    </rPh>
    <phoneticPr fontId="2"/>
  </si>
  <si>
    <t>朴課長</t>
    <phoneticPr fontId="2"/>
  </si>
  <si>
    <t>朴鐘ヒョク</t>
    <phoneticPr fontId="2"/>
  </si>
  <si>
    <t>李ゼヒ</t>
    <phoneticPr fontId="2"/>
  </si>
  <si>
    <t>金珉進</t>
    <rPh sb="0" eb="1">
      <t>キム</t>
    </rPh>
    <rPh sb="1" eb="2">
      <t>ミン</t>
    </rPh>
    <rPh sb="2" eb="3">
      <t>ススム</t>
    </rPh>
    <phoneticPr fontId="2"/>
  </si>
  <si>
    <t>李(ヒョク)</t>
    <rPh sb="0" eb="1">
      <t>リ</t>
    </rPh>
    <phoneticPr fontId="2"/>
  </si>
  <si>
    <t>榛葉</t>
    <rPh sb="0" eb="2">
      <t>シンバ</t>
    </rPh>
    <phoneticPr fontId="2"/>
  </si>
  <si>
    <t>李主成</t>
    <phoneticPr fontId="2"/>
  </si>
  <si>
    <t>吉川莉香</t>
    <rPh sb="0" eb="2">
      <t>ヨシカワ</t>
    </rPh>
    <rPh sb="2" eb="4">
      <t>リカ</t>
    </rPh>
    <phoneticPr fontId="2"/>
  </si>
  <si>
    <t>中島直美</t>
    <rPh sb="0" eb="2">
      <t>ナカジマ</t>
    </rPh>
    <rPh sb="2" eb="4">
      <t>ナオミ</t>
    </rPh>
    <phoneticPr fontId="2"/>
  </si>
  <si>
    <t>三科啓太</t>
    <rPh sb="0" eb="2">
      <t>ミシナ</t>
    </rPh>
    <rPh sb="2" eb="4">
      <t>ケイタ</t>
    </rPh>
    <phoneticPr fontId="2"/>
  </si>
  <si>
    <t>■要員計画</t>
    <rPh sb="1" eb="3">
      <t>ヨウイン</t>
    </rPh>
    <rPh sb="3" eb="5">
      <t>ケイカク</t>
    </rPh>
    <phoneticPr fontId="2"/>
  </si>
  <si>
    <t>賞与</t>
    <rPh sb="0" eb="2">
      <t>ショウヨ</t>
    </rPh>
    <phoneticPr fontId="2"/>
  </si>
  <si>
    <t>所属</t>
    <rPh sb="0" eb="2">
      <t>ショゾク</t>
    </rPh>
    <phoneticPr fontId="2"/>
  </si>
  <si>
    <t>5月</t>
    <phoneticPr fontId="2"/>
  </si>
  <si>
    <t>6月</t>
    <phoneticPr fontId="2"/>
  </si>
  <si>
    <t>7月</t>
    <phoneticPr fontId="2"/>
  </si>
  <si>
    <t>8月</t>
    <phoneticPr fontId="2"/>
  </si>
  <si>
    <t>10月</t>
    <phoneticPr fontId="2"/>
  </si>
  <si>
    <t>工数
合計</t>
    <rPh sb="0" eb="2">
      <t>コウスウ</t>
    </rPh>
    <rPh sb="3" eb="5">
      <t>ゴウケイ</t>
    </rPh>
    <phoneticPr fontId="2"/>
  </si>
  <si>
    <t>原価合計</t>
    <rPh sb="0" eb="2">
      <t>ゲンカ</t>
    </rPh>
    <rPh sb="2" eb="4">
      <t>ゴウケイ</t>
    </rPh>
    <phoneticPr fontId="2"/>
  </si>
  <si>
    <t>利益</t>
    <rPh sb="0" eb="2">
      <t>リエキ</t>
    </rPh>
    <phoneticPr fontId="2"/>
  </si>
  <si>
    <t>総掛かり</t>
    <rPh sb="0" eb="2">
      <t>ソウガ</t>
    </rPh>
    <phoneticPr fontId="2"/>
  </si>
  <si>
    <t>工数</t>
    <rPh sb="0" eb="2">
      <t>コウスウ</t>
    </rPh>
    <phoneticPr fontId="2"/>
  </si>
  <si>
    <t>金額</t>
    <rPh sb="0" eb="2">
      <t>キンガク</t>
    </rPh>
    <phoneticPr fontId="2"/>
  </si>
  <si>
    <t>○</t>
  </si>
  <si>
    <t>単価</t>
    <phoneticPr fontId="2"/>
  </si>
  <si>
    <t>販管費</t>
    <rPh sb="0" eb="3">
      <t>ハンカンヒ</t>
    </rPh>
    <phoneticPr fontId="2"/>
  </si>
  <si>
    <t>開発</t>
    <phoneticPr fontId="2"/>
  </si>
  <si>
    <t>✕</t>
  </si>
  <si>
    <t>単価</t>
    <rPh sb="0" eb="2">
      <t>タンカ</t>
    </rPh>
    <phoneticPr fontId="2"/>
  </si>
  <si>
    <t>開発</t>
  </si>
  <si>
    <t>外注(申)</t>
    <rPh sb="0" eb="2">
      <t>ガイチュウ</t>
    </rPh>
    <rPh sb="3" eb="4">
      <t>シン</t>
    </rPh>
    <phoneticPr fontId="2"/>
  </si>
  <si>
    <t>SS室</t>
    <rPh sb="2" eb="3">
      <t>シツ</t>
    </rPh>
    <phoneticPr fontId="2"/>
  </si>
  <si>
    <t>川村純一</t>
    <phoneticPr fontId="2"/>
  </si>
  <si>
    <t>宋信運</t>
    <phoneticPr fontId="2"/>
  </si>
  <si>
    <t>マークﾘｭｳ</t>
    <phoneticPr fontId="2"/>
  </si>
  <si>
    <t>技術</t>
    <phoneticPr fontId="2"/>
  </si>
  <si>
    <t>李ゼヒ</t>
    <rPh sb="0" eb="1">
      <t>リ</t>
    </rPh>
    <phoneticPr fontId="2"/>
  </si>
  <si>
    <t>林承培</t>
    <rPh sb="0" eb="1">
      <t>リン</t>
    </rPh>
    <rPh sb="1" eb="2">
      <t>ショウ</t>
    </rPh>
    <rPh sb="2" eb="3">
      <t>バイ</t>
    </rPh>
    <phoneticPr fontId="2"/>
  </si>
  <si>
    <t>朴正煥</t>
    <rPh sb="0" eb="1">
      <t>パク</t>
    </rPh>
    <rPh sb="1" eb="2">
      <t>タダシ</t>
    </rPh>
    <rPh sb="2" eb="3">
      <t>アキ</t>
    </rPh>
    <phoneticPr fontId="2"/>
  </si>
  <si>
    <t>李奕周</t>
    <phoneticPr fontId="2"/>
  </si>
  <si>
    <t>李主成</t>
    <rPh sb="0" eb="1">
      <t>リ</t>
    </rPh>
    <rPh sb="1" eb="2">
      <t>ヌシ</t>
    </rPh>
    <rPh sb="2" eb="3">
      <t>シゲル</t>
    </rPh>
    <phoneticPr fontId="2"/>
  </si>
  <si>
    <t>本部</t>
    <rPh sb="0" eb="2">
      <t>ホンブ</t>
    </rPh>
    <phoneticPr fontId="2"/>
  </si>
  <si>
    <t>-</t>
    <phoneticPr fontId="2"/>
  </si>
  <si>
    <t>共通</t>
    <phoneticPr fontId="2"/>
  </si>
  <si>
    <t>合計</t>
    <phoneticPr fontId="2"/>
  </si>
  <si>
    <t>○</t>
    <phoneticPr fontId="2"/>
  </si>
  <si>
    <t>✕</t>
    <phoneticPr fontId="2"/>
  </si>
  <si>
    <t>■累計</t>
    <rPh sb="1" eb="3">
      <t>ルイケイ</t>
    </rPh>
    <phoneticPr fontId="2"/>
  </si>
  <si>
    <t>工数/原価累計</t>
    <rPh sb="0" eb="2">
      <t>コウスウ</t>
    </rPh>
    <rPh sb="3" eb="5">
      <t>ゲンカ</t>
    </rPh>
    <rPh sb="5" eb="7">
      <t>ルイケイ</t>
    </rPh>
    <phoneticPr fontId="2"/>
  </si>
  <si>
    <t>利益率/平均単価</t>
    <rPh sb="0" eb="2">
      <t>リエキ</t>
    </rPh>
    <rPh sb="2" eb="3">
      <t>リツ</t>
    </rPh>
    <rPh sb="4" eb="6">
      <t>ヘイキン</t>
    </rPh>
    <rPh sb="6" eb="8">
      <t>タンカ</t>
    </rPh>
    <phoneticPr fontId="2"/>
  </si>
  <si>
    <t>リスク対応</t>
    <phoneticPr fontId="2"/>
  </si>
  <si>
    <t>9月</t>
    <rPh sb="1" eb="2">
      <t>ガツ</t>
    </rPh>
    <phoneticPr fontId="2"/>
  </si>
  <si>
    <t>10月</t>
    <rPh sb="2" eb="3">
      <t>ガツ</t>
    </rPh>
    <phoneticPr fontId="2"/>
  </si>
  <si>
    <t>賞与計上分</t>
    <rPh sb="0" eb="2">
      <t>ショウヨ</t>
    </rPh>
    <rPh sb="2" eb="4">
      <t>ケイジョウ</t>
    </rPh>
    <rPh sb="4" eb="5">
      <t>ブン</t>
    </rPh>
    <phoneticPr fontId="2"/>
  </si>
  <si>
    <t>該当なし</t>
    <rPh sb="0" eb="2">
      <t>ガイトウ</t>
    </rPh>
    <phoneticPr fontId="2"/>
  </si>
  <si>
    <t>見積・受注金額300万円以上または粗利20％未満　社長決裁</t>
    <rPh sb="0" eb="2">
      <t>ミツモリ</t>
    </rPh>
    <rPh sb="3" eb="5">
      <t>ジュチュウ</t>
    </rPh>
    <rPh sb="5" eb="7">
      <t>キンガク</t>
    </rPh>
    <rPh sb="10" eb="12">
      <t>マンエン</t>
    </rPh>
    <rPh sb="12" eb="14">
      <t>イジョウ</t>
    </rPh>
    <rPh sb="17" eb="19">
      <t>アラリ</t>
    </rPh>
    <rPh sb="22" eb="24">
      <t>ミマン</t>
    </rPh>
    <rPh sb="25" eb="27">
      <t>シャチョウ</t>
    </rPh>
    <rPh sb="27" eb="29">
      <t>ケッサイ</t>
    </rPh>
    <phoneticPr fontId="2"/>
  </si>
  <si>
    <t>　　　同300万円未満または粗利20％以上　所長決裁</t>
    <rPh sb="3" eb="4">
      <t>ドウ</t>
    </rPh>
    <rPh sb="7" eb="9">
      <t>マンエン</t>
    </rPh>
    <rPh sb="9" eb="11">
      <t>ミマン</t>
    </rPh>
    <rPh sb="14" eb="16">
      <t>アラリ</t>
    </rPh>
    <rPh sb="19" eb="21">
      <t>イジョウ</t>
    </rPh>
    <rPh sb="22" eb="24">
      <t>ショチョウ</t>
    </rPh>
    <rPh sb="24" eb="26">
      <t>ケッサイ</t>
    </rPh>
    <phoneticPr fontId="2"/>
  </si>
  <si>
    <t>必要に応じて開催</t>
    <rPh sb="0" eb="2">
      <t>ヒツヨウ</t>
    </rPh>
    <rPh sb="3" eb="4">
      <t>オウ</t>
    </rPh>
    <rPh sb="6" eb="8">
      <t>カイサイ</t>
    </rPh>
    <phoneticPr fontId="2"/>
  </si>
  <si>
    <t>必要に応じて開催</t>
    <phoneticPr fontId="2"/>
  </si>
  <si>
    <t>所長
李</t>
    <rPh sb="4" eb="5">
      <t>リ</t>
    </rPh>
    <phoneticPr fontId="2"/>
  </si>
  <si>
    <t>AI研究室</t>
    <rPh sb="2" eb="5">
      <t>ケンキュウシツ</t>
    </rPh>
    <phoneticPr fontId="2"/>
  </si>
  <si>
    <t>李</t>
    <rPh sb="0" eb="1">
      <t>リ</t>
    </rPh>
    <phoneticPr fontId="2"/>
  </si>
  <si>
    <t>仕様打合せ・仕様理解</t>
    <rPh sb="0" eb="2">
      <t>シヨウ</t>
    </rPh>
    <rPh sb="2" eb="4">
      <t>ウチアワ</t>
    </rPh>
    <rPh sb="6" eb="8">
      <t>シヨウ</t>
    </rPh>
    <rPh sb="8" eb="10">
      <t>リカイ</t>
    </rPh>
    <phoneticPr fontId="2"/>
  </si>
  <si>
    <t>設計</t>
    <rPh sb="0" eb="2">
      <t>セッケイ</t>
    </rPh>
    <phoneticPr fontId="2"/>
  </si>
  <si>
    <t>実装・テスト</t>
    <rPh sb="0" eb="2">
      <t>ジッソウ</t>
    </rPh>
    <phoneticPr fontId="2"/>
  </si>
  <si>
    <t>納品</t>
    <rPh sb="0" eb="2">
      <t>ノウヒン</t>
    </rPh>
    <phoneticPr fontId="2"/>
  </si>
  <si>
    <t>*納品対象物：結果報告書のみ</t>
    <rPh sb="1" eb="3">
      <t>ノウヒン</t>
    </rPh>
    <rPh sb="3" eb="5">
      <t>タイショウ</t>
    </rPh>
    <rPh sb="5" eb="6">
      <t>ブツ</t>
    </rPh>
    <rPh sb="7" eb="9">
      <t>ケッカ</t>
    </rPh>
    <rPh sb="9" eb="12">
      <t>ホウコクショ</t>
    </rPh>
    <phoneticPr fontId="2"/>
  </si>
  <si>
    <t>部門長
李</t>
    <rPh sb="0" eb="2">
      <t>ブモン</t>
    </rPh>
    <rPh sb="2" eb="3">
      <t>チョウ</t>
    </rPh>
    <rPh sb="5" eb="6">
      <t>リ</t>
    </rPh>
    <phoneticPr fontId="2"/>
  </si>
  <si>
    <t>ＰＭ
李</t>
    <rPh sb="4" eb="5">
      <t>リ</t>
    </rPh>
    <phoneticPr fontId="2"/>
  </si>
  <si>
    <t>契約に従う</t>
    <rPh sb="0" eb="2">
      <t>ケイヤク</t>
    </rPh>
    <rPh sb="3" eb="4">
      <t>シタガ</t>
    </rPh>
    <phoneticPr fontId="2"/>
  </si>
  <si>
    <t>Windows、Linux</t>
    <phoneticPr fontId="2"/>
  </si>
  <si>
    <t>ＰＬ
川村</t>
  </si>
  <si>
    <t>AISL-2022A0402</t>
    <phoneticPr fontId="2"/>
  </si>
  <si>
    <t>会議室予約・電子錠連携システム</t>
    <rPh sb="0" eb="3">
      <t>カイギシツ</t>
    </rPh>
    <rPh sb="3" eb="5">
      <t>ヨヤク</t>
    </rPh>
    <rPh sb="6" eb="8">
      <t>デンシ</t>
    </rPh>
    <rPh sb="8" eb="9">
      <t>ジョウ</t>
    </rPh>
    <rPh sb="9" eb="11">
      <t>レンケイ</t>
    </rPh>
    <phoneticPr fontId="2"/>
  </si>
  <si>
    <t>株式会社亜細亜情報システム</t>
    <rPh sb="0" eb="9">
      <t>カブシキカイシャアジアジョウホウ</t>
    </rPh>
    <phoneticPr fontId="2"/>
  </si>
  <si>
    <t>日総ビルディング株式会社</t>
    <rPh sb="0" eb="2">
      <t>ニッソウ</t>
    </rPh>
    <rPh sb="8" eb="12">
      <t>カブシキカイシャ</t>
    </rPh>
    <phoneticPr fontId="2"/>
  </si>
  <si>
    <t>電子錠と連携した会議室予約システムの開発</t>
    <rPh sb="0" eb="3">
      <t>デンシジョウ</t>
    </rPh>
    <rPh sb="4" eb="6">
      <t>レンケイ</t>
    </rPh>
    <rPh sb="8" eb="13">
      <t>カイギシツヨヤク</t>
    </rPh>
    <rPh sb="18" eb="20">
      <t>カイハツ</t>
    </rPh>
    <phoneticPr fontId="2"/>
  </si>
  <si>
    <t>C</t>
    <phoneticPr fontId="2"/>
  </si>
  <si>
    <t>2022/4/4 ～　2022/5/19</t>
    <phoneticPr fontId="2"/>
  </si>
  <si>
    <t>PHP</t>
    <phoneticPr fontId="2"/>
  </si>
  <si>
    <t>MySQL</t>
    <phoneticPr fontId="2"/>
  </si>
  <si>
    <t>要件定義～ST　※その後の運用は別見積もり</t>
    <rPh sb="0" eb="2">
      <t>ヨウケン</t>
    </rPh>
    <rPh sb="2" eb="4">
      <t>テイギ</t>
    </rPh>
    <rPh sb="11" eb="12">
      <t>ゴ</t>
    </rPh>
    <rPh sb="13" eb="15">
      <t>ウンヨウ</t>
    </rPh>
    <rPh sb="16" eb="19">
      <t>ベツミツ</t>
    </rPh>
    <phoneticPr fontId="2"/>
  </si>
  <si>
    <t>ＰＭ　李
ＰＬ　川村・金
ＰG  車</t>
    <rPh sb="3" eb="4">
      <t>リ</t>
    </rPh>
    <rPh sb="8" eb="10">
      <t>カワムラ</t>
    </rPh>
    <rPh sb="11" eb="12">
      <t>キム</t>
    </rPh>
    <rPh sb="17" eb="18">
      <t>クルマ</t>
    </rPh>
    <phoneticPr fontId="2"/>
  </si>
  <si>
    <t>2022/4/4 ～　2022/5/20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</si>
</sst>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m&quot;月&quot;d&quot;日&quot;;@"/>
    <numFmt numFmtId="177" formatCode="#,###&quot;枚&quot;"/>
    <numFmt numFmtId="178" formatCode="#,###.#&quot;Ks&quot;"/>
    <numFmt numFmtId="179" formatCode="#,###&quot;件&quot;"/>
    <numFmt numFmtId="180" formatCode="#,###&quot;件/Ks&quot;"/>
    <numFmt numFmtId="181" formatCode="&quot;¥&quot;#,##0_);[Red]\(&quot;¥&quot;#,##0\)"/>
    <numFmt numFmtId="182" formatCode="0.0%"/>
    <numFmt numFmtId="183" formatCode="0.0_);[Red]\(0.0\)"/>
    <numFmt numFmtId="184" formatCode="0.0_ "/>
    <numFmt numFmtId="185" formatCode="#,##0.0;[Red]\-#,##0.0"/>
    <numFmt numFmtId="186" formatCode="#,##0,000"/>
    <numFmt numFmtId="187" formatCode="#,##0.0_ ;[Red]\-#,##0.0\ "/>
    <numFmt numFmtId="188" formatCode="#,###.0&quot;人月&quot;"/>
  </numFmts>
  <fonts count="17">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1"/>
      <color rgb="FFFF0000"/>
      <name val="ＭＳ Ｐゴシック"/>
      <family val="3"/>
      <charset val="128"/>
    </font>
    <font>
      <sz val="11"/>
      <color theme="1"/>
      <name val="Yu Gothic"/>
      <family val="3"/>
      <charset val="128"/>
      <scheme val="minor"/>
    </font>
    <font>
      <sz val="11"/>
      <name val="Meiryo UI"/>
      <family val="3"/>
      <charset val="128"/>
    </font>
    <font>
      <sz val="6"/>
      <name val="Yu Gothic"/>
      <family val="3"/>
      <charset val="128"/>
    </font>
    <font>
      <sz val="11"/>
      <color theme="1"/>
      <name val="Meiryo UI"/>
      <family val="3"/>
      <charset val="128"/>
    </font>
    <font>
      <b/>
      <sz val="11"/>
      <name val="Meiryo UI"/>
      <family val="3"/>
      <charset val="128"/>
    </font>
    <font>
      <b/>
      <sz val="11"/>
      <color theme="1"/>
      <name val="Meiryo UI"/>
      <family val="3"/>
      <charset val="128"/>
    </font>
    <font>
      <sz val="10"/>
      <color theme="1"/>
      <name val="Meiryo UI"/>
      <family val="3"/>
      <charset val="128"/>
    </font>
    <font>
      <b/>
      <sz val="11"/>
      <color theme="1"/>
      <name val="Yu Gothic"/>
      <family val="3"/>
      <charset val="128"/>
      <scheme val="minor"/>
    </font>
    <font>
      <b/>
      <sz val="11"/>
      <color rgb="FFFF0000"/>
      <name val="ＭＳ Ｐゴシック"/>
      <family val="3"/>
      <charset val="128"/>
    </font>
    <font>
      <b/>
      <sz val="11"/>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diagonal/>
    </border>
    <border>
      <left/>
      <right style="double">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style="mediumDashed">
        <color indexed="64"/>
      </top>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diagonal/>
    </border>
    <border>
      <left/>
      <right/>
      <top style="mediumDashed">
        <color indexed="64"/>
      </top>
      <bottom/>
      <diagonal/>
    </border>
    <border>
      <left style="medium">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top/>
      <bottom style="double">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uble">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40" fontId="7" fillId="0" borderId="0" applyFont="0" applyFill="0" applyBorder="0" applyAlignment="0" applyProtection="0">
      <alignment vertical="center"/>
    </xf>
  </cellStyleXfs>
  <cellXfs count="464">
    <xf numFmtId="0" fontId="0" fillId="0" borderId="0" xfId="0">
      <alignment vertical="center"/>
    </xf>
    <xf numFmtId="0" fontId="0" fillId="0" borderId="0" xfId="0" applyAlignment="1">
      <alignment horizontal="center" vertical="center" textRotation="255" wrapText="1"/>
    </xf>
    <xf numFmtId="0" fontId="0" fillId="2" borderId="1" xfId="0" applyFill="1" applyBorder="1">
      <alignment vertical="center"/>
    </xf>
    <xf numFmtId="0" fontId="0" fillId="0" borderId="2" xfId="0" applyBorder="1">
      <alignment vertical="center"/>
    </xf>
    <xf numFmtId="0" fontId="0" fillId="0" borderId="3" xfId="0"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14" fontId="0" fillId="0" borderId="1" xfId="0" applyNumberFormat="1" applyBorder="1">
      <alignment vertical="center"/>
    </xf>
    <xf numFmtId="181" fontId="0" fillId="0" borderId="3" xfId="0" applyNumberFormat="1" applyBorder="1">
      <alignment vertical="center"/>
    </xf>
    <xf numFmtId="181" fontId="0" fillId="0" borderId="7" xfId="0" applyNumberFormat="1" applyBorder="1">
      <alignment vertical="center"/>
    </xf>
    <xf numFmtId="56" fontId="0" fillId="4" borderId="7" xfId="0" applyNumberFormat="1" applyFill="1" applyBorder="1">
      <alignment vertical="center"/>
    </xf>
    <xf numFmtId="0" fontId="5"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56" fontId="0" fillId="4" borderId="1" xfId="0" applyNumberFormat="1" applyFill="1" applyBorder="1">
      <alignment vertical="center"/>
    </xf>
    <xf numFmtId="0" fontId="7" fillId="0" borderId="0" xfId="5">
      <alignment vertical="center"/>
    </xf>
    <xf numFmtId="0" fontId="8" fillId="6" borderId="20" xfId="5" applyFont="1" applyFill="1" applyBorder="1" applyAlignment="1">
      <alignment horizontal="center" vertical="center"/>
    </xf>
    <xf numFmtId="0" fontId="8" fillId="6" borderId="21" xfId="5" applyFont="1" applyFill="1" applyBorder="1" applyAlignment="1">
      <alignment horizontal="center" vertical="center"/>
    </xf>
    <xf numFmtId="0" fontId="8" fillId="6" borderId="22" xfId="5" applyFont="1" applyFill="1" applyBorder="1" applyAlignment="1">
      <alignment horizontal="center" vertical="center"/>
    </xf>
    <xf numFmtId="0" fontId="8" fillId="6" borderId="23" xfId="5" applyFont="1" applyFill="1" applyBorder="1" applyAlignment="1">
      <alignment horizontal="center" vertical="center"/>
    </xf>
    <xf numFmtId="0" fontId="7" fillId="0" borderId="0" xfId="5" applyAlignment="1">
      <alignment horizontal="center" vertical="center"/>
    </xf>
    <xf numFmtId="38" fontId="8" fillId="0" borderId="25" xfId="6" applyFont="1" applyBorder="1" applyAlignment="1">
      <alignment horizontal="center" vertical="center"/>
    </xf>
    <xf numFmtId="38" fontId="8" fillId="0" borderId="6" xfId="6" applyFont="1" applyBorder="1" applyAlignment="1">
      <alignment horizontal="right" vertical="center"/>
    </xf>
    <xf numFmtId="38" fontId="8" fillId="0" borderId="13" xfId="6" applyFont="1" applyBorder="1" applyAlignment="1">
      <alignment horizontal="right" vertical="center"/>
    </xf>
    <xf numFmtId="38" fontId="10" fillId="0" borderId="13" xfId="6" applyFont="1" applyBorder="1">
      <alignment vertical="center"/>
    </xf>
    <xf numFmtId="38" fontId="10" fillId="0" borderId="26" xfId="6" applyFont="1" applyBorder="1">
      <alignment vertical="center"/>
    </xf>
    <xf numFmtId="38" fontId="10" fillId="0" borderId="27" xfId="6" applyFont="1" applyBorder="1">
      <alignment vertical="center"/>
    </xf>
    <xf numFmtId="183" fontId="8" fillId="0" borderId="0" xfId="6" applyNumberFormat="1" applyFont="1" applyFill="1" applyBorder="1" applyAlignment="1">
      <alignment horizontal="right" vertical="center"/>
    </xf>
    <xf numFmtId="38" fontId="8" fillId="0" borderId="29" xfId="6" applyFont="1" applyBorder="1" applyAlignment="1">
      <alignment horizontal="center" vertical="center"/>
    </xf>
    <xf numFmtId="38" fontId="7" fillId="0" borderId="0" xfId="5" applyNumberFormat="1">
      <alignment vertical="center"/>
    </xf>
    <xf numFmtId="9" fontId="7" fillId="0" borderId="0" xfId="7">
      <alignment vertical="center"/>
    </xf>
    <xf numFmtId="38" fontId="8" fillId="0" borderId="31" xfId="6" applyFont="1" applyBorder="1" applyAlignment="1">
      <alignment horizontal="center" vertical="center"/>
    </xf>
    <xf numFmtId="38" fontId="8" fillId="0" borderId="7" xfId="6" applyFont="1" applyBorder="1" applyAlignment="1">
      <alignment horizontal="right" vertical="center"/>
    </xf>
    <xf numFmtId="38" fontId="8" fillId="0" borderId="1" xfId="6" applyFont="1" applyBorder="1" applyAlignment="1">
      <alignment horizontal="right" vertical="center"/>
    </xf>
    <xf numFmtId="38" fontId="8" fillId="0" borderId="32" xfId="6" applyFont="1" applyBorder="1" applyAlignment="1">
      <alignment horizontal="right" vertical="center"/>
    </xf>
    <xf numFmtId="38" fontId="10" fillId="0" borderId="1" xfId="6" applyFont="1" applyBorder="1">
      <alignment vertical="center"/>
    </xf>
    <xf numFmtId="38" fontId="10" fillId="0" borderId="32" xfId="6" applyFont="1" applyBorder="1">
      <alignment vertical="center"/>
    </xf>
    <xf numFmtId="38" fontId="8" fillId="0" borderId="33" xfId="6" applyFont="1" applyBorder="1" applyAlignment="1">
      <alignment horizontal="center" vertical="center"/>
    </xf>
    <xf numFmtId="38" fontId="8" fillId="0" borderId="9" xfId="6" applyFont="1" applyBorder="1" applyAlignment="1">
      <alignment horizontal="right" vertical="center"/>
    </xf>
    <xf numFmtId="38" fontId="8" fillId="0" borderId="11" xfId="6" applyFont="1" applyBorder="1" applyAlignment="1">
      <alignment horizontal="right" vertical="center"/>
    </xf>
    <xf numFmtId="38" fontId="10" fillId="0" borderId="11" xfId="6" applyFont="1" applyBorder="1">
      <alignment vertical="center"/>
    </xf>
    <xf numFmtId="38" fontId="10" fillId="0" borderId="34" xfId="6" applyFont="1" applyBorder="1">
      <alignment vertical="center"/>
    </xf>
    <xf numFmtId="38" fontId="10" fillId="0" borderId="35" xfId="6" applyFont="1" applyBorder="1">
      <alignment vertical="center"/>
    </xf>
    <xf numFmtId="38" fontId="8" fillId="0" borderId="37" xfId="6" applyFont="1" applyBorder="1" applyAlignment="1">
      <alignment horizontal="center"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10" fillId="0" borderId="39" xfId="6" applyFont="1" applyBorder="1">
      <alignment vertical="center"/>
    </xf>
    <xf numFmtId="38" fontId="10" fillId="0" borderId="40" xfId="6" applyFont="1" applyBorder="1">
      <alignment vertical="center"/>
    </xf>
    <xf numFmtId="38" fontId="10" fillId="0" borderId="41" xfId="6" applyFont="1" applyBorder="1">
      <alignment vertical="center"/>
    </xf>
    <xf numFmtId="38" fontId="11" fillId="0" borderId="25" xfId="6" applyFont="1" applyBorder="1" applyAlignment="1">
      <alignment horizontal="center" vertical="center"/>
    </xf>
    <xf numFmtId="38" fontId="11" fillId="0" borderId="42" xfId="6" applyFont="1" applyBorder="1" applyAlignment="1">
      <alignment horizontal="right" vertical="center"/>
    </xf>
    <xf numFmtId="38" fontId="11" fillId="0" borderId="43" xfId="6" applyFont="1" applyBorder="1" applyAlignment="1">
      <alignment horizontal="right" vertical="center"/>
    </xf>
    <xf numFmtId="38" fontId="12" fillId="0" borderId="43" xfId="6" applyFont="1" applyBorder="1">
      <alignment vertical="center"/>
    </xf>
    <xf numFmtId="38" fontId="12" fillId="0" borderId="44" xfId="6" applyFont="1" applyBorder="1">
      <alignment vertical="center"/>
    </xf>
    <xf numFmtId="38" fontId="12" fillId="0" borderId="45" xfId="6" applyFont="1" applyBorder="1">
      <alignment vertical="center"/>
    </xf>
    <xf numFmtId="38" fontId="11" fillId="0" borderId="47" xfId="6" applyFont="1" applyBorder="1" applyAlignment="1">
      <alignment horizontal="center" vertical="center"/>
    </xf>
    <xf numFmtId="38" fontId="11" fillId="0" borderId="48" xfId="6" applyFont="1" applyBorder="1" applyAlignment="1">
      <alignment horizontal="right" vertical="center"/>
    </xf>
    <xf numFmtId="38" fontId="11" fillId="0" borderId="49" xfId="6" applyFont="1" applyBorder="1" applyAlignment="1">
      <alignment horizontal="right" vertical="center"/>
    </xf>
    <xf numFmtId="38" fontId="11" fillId="0" borderId="50" xfId="6" applyFont="1" applyBorder="1" applyAlignment="1">
      <alignment horizontal="right" vertical="center"/>
    </xf>
    <xf numFmtId="38" fontId="11" fillId="0" borderId="51" xfId="6" applyFont="1" applyBorder="1" applyAlignment="1">
      <alignment horizontal="right" vertical="center"/>
    </xf>
    <xf numFmtId="38" fontId="7" fillId="0" borderId="0" xfId="6">
      <alignmen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9" xfId="6" applyFont="1" applyBorder="1" applyAlignment="1">
      <alignment horizontal="right" vertical="center"/>
    </xf>
    <xf numFmtId="38" fontId="11" fillId="0" borderId="46" xfId="6" applyFont="1" applyBorder="1" applyAlignment="1">
      <alignment horizontal="center" vertical="center"/>
    </xf>
    <xf numFmtId="38" fontId="11" fillId="0" borderId="47" xfId="6" applyFont="1" applyBorder="1" applyAlignment="1">
      <alignment horizontal="right" vertical="center"/>
    </xf>
    <xf numFmtId="0" fontId="7" fillId="6" borderId="18" xfId="5" applyFill="1" applyBorder="1" applyAlignment="1">
      <alignment horizontal="center" vertical="center"/>
    </xf>
    <xf numFmtId="0" fontId="7" fillId="6" borderId="20" xfId="5" applyFill="1" applyBorder="1" applyAlignment="1">
      <alignment horizontal="center" vertical="center"/>
    </xf>
    <xf numFmtId="0" fontId="7" fillId="6" borderId="21" xfId="5" applyFill="1" applyBorder="1" applyAlignment="1">
      <alignment horizontal="center" vertical="center"/>
    </xf>
    <xf numFmtId="0" fontId="7" fillId="6" borderId="23" xfId="5" applyFill="1" applyBorder="1" applyAlignment="1">
      <alignment horizontal="center" vertical="center"/>
    </xf>
    <xf numFmtId="0" fontId="7" fillId="0" borderId="28" xfId="5" applyBorder="1" applyAlignment="1">
      <alignment horizontal="center" vertical="center"/>
    </xf>
    <xf numFmtId="0" fontId="7" fillId="0" borderId="6" xfId="5" applyBorder="1" applyAlignment="1">
      <alignment horizontal="center" vertical="center"/>
    </xf>
    <xf numFmtId="0" fontId="7" fillId="0" borderId="13" xfId="5" applyBorder="1" applyAlignment="1">
      <alignment horizontal="center" vertical="center"/>
    </xf>
    <xf numFmtId="0" fontId="7" fillId="7" borderId="13" xfId="5" applyFill="1" applyBorder="1" applyAlignment="1">
      <alignment horizontal="center" vertical="center"/>
    </xf>
    <xf numFmtId="0" fontId="7" fillId="7" borderId="29" xfId="5" applyFill="1" applyBorder="1" applyAlignment="1">
      <alignment horizontal="center" vertical="center"/>
    </xf>
    <xf numFmtId="0" fontId="7" fillId="0" borderId="61" xfId="5" applyBorder="1" applyAlignment="1">
      <alignment horizontal="center" vertical="center"/>
    </xf>
    <xf numFmtId="0" fontId="7" fillId="0" borderId="7" xfId="5" applyBorder="1" applyAlignment="1">
      <alignment horizontal="center" vertical="center"/>
    </xf>
    <xf numFmtId="0" fontId="7" fillId="0" borderId="1" xfId="5" applyBorder="1" applyAlignment="1">
      <alignment horizontal="center" vertical="center"/>
    </xf>
    <xf numFmtId="0" fontId="7" fillId="7" borderId="1" xfId="5" applyFill="1" applyBorder="1" applyAlignment="1">
      <alignment horizontal="center" vertical="center"/>
    </xf>
    <xf numFmtId="0" fontId="7" fillId="8" borderId="13" xfId="5" applyFill="1" applyBorder="1" applyAlignment="1">
      <alignment horizontal="center" vertical="center"/>
    </xf>
    <xf numFmtId="0" fontId="7" fillId="0" borderId="31" xfId="5" applyBorder="1" applyAlignment="1">
      <alignment horizontal="center" vertical="center"/>
    </xf>
    <xf numFmtId="0" fontId="7" fillId="8" borderId="29" xfId="5" applyFill="1" applyBorder="1" applyAlignment="1">
      <alignment horizontal="center" vertical="center"/>
    </xf>
    <xf numFmtId="0" fontId="7" fillId="2" borderId="13" xfId="5" applyFill="1" applyBorder="1" applyAlignment="1">
      <alignment horizontal="center" vertical="center"/>
    </xf>
    <xf numFmtId="0" fontId="7" fillId="8" borderId="1" xfId="5" applyFill="1" applyBorder="1" applyAlignment="1">
      <alignment horizontal="center" vertical="center"/>
    </xf>
    <xf numFmtId="0" fontId="7" fillId="2" borderId="1" xfId="5" applyFill="1" applyBorder="1" applyAlignment="1">
      <alignment horizontal="center" vertical="center"/>
    </xf>
    <xf numFmtId="0" fontId="7" fillId="9" borderId="1" xfId="5" applyFill="1" applyBorder="1" applyAlignment="1">
      <alignment horizontal="center" vertical="center"/>
    </xf>
    <xf numFmtId="0" fontId="7" fillId="9" borderId="31" xfId="5" applyFill="1" applyBorder="1" applyAlignment="1">
      <alignment horizontal="center" vertical="center"/>
    </xf>
    <xf numFmtId="0" fontId="7" fillId="0" borderId="62" xfId="5" applyBorder="1" applyAlignment="1">
      <alignment horizontal="center" vertical="center"/>
    </xf>
    <xf numFmtId="0" fontId="7" fillId="0" borderId="63" xfId="5" applyBorder="1" applyAlignment="1">
      <alignment horizontal="center" vertical="center"/>
    </xf>
    <xf numFmtId="0" fontId="7" fillId="0" borderId="64" xfId="5" applyBorder="1" applyAlignment="1">
      <alignment horizontal="center" vertical="center"/>
    </xf>
    <xf numFmtId="0" fontId="7" fillId="8" borderId="64" xfId="5" applyFill="1" applyBorder="1" applyAlignment="1">
      <alignment horizontal="center" vertical="center"/>
    </xf>
    <xf numFmtId="0" fontId="7" fillId="0" borderId="65" xfId="5" applyBorder="1" applyAlignment="1">
      <alignment horizontal="center" vertical="center"/>
    </xf>
    <xf numFmtId="184" fontId="7" fillId="0" borderId="0" xfId="5" applyNumberFormat="1">
      <alignment vertical="center"/>
    </xf>
    <xf numFmtId="0" fontId="8" fillId="0" borderId="0" xfId="0" applyFont="1">
      <alignment vertical="center"/>
    </xf>
    <xf numFmtId="38" fontId="8" fillId="0" borderId="0" xfId="6" applyFont="1">
      <alignment vertical="center"/>
    </xf>
    <xf numFmtId="9" fontId="8" fillId="0" borderId="0" xfId="7" applyFont="1">
      <alignment vertical="center"/>
    </xf>
    <xf numFmtId="0" fontId="8" fillId="10" borderId="70" xfId="0" applyFont="1" applyFill="1" applyBorder="1" applyAlignment="1">
      <alignment horizontal="center" vertical="center"/>
    </xf>
    <xf numFmtId="38" fontId="8" fillId="0" borderId="0" xfId="8" applyNumberFormat="1" applyFont="1">
      <alignment vertical="center"/>
    </xf>
    <xf numFmtId="0" fontId="8" fillId="10" borderId="72" xfId="0" applyFont="1" applyFill="1" applyBorder="1" applyAlignment="1">
      <alignment horizontal="center" vertical="center"/>
    </xf>
    <xf numFmtId="38" fontId="8" fillId="0" borderId="13" xfId="6" applyFont="1" applyBorder="1">
      <alignment vertical="center"/>
    </xf>
    <xf numFmtId="38" fontId="8" fillId="0" borderId="25" xfId="6" applyFont="1" applyBorder="1" applyAlignment="1">
      <alignment vertical="center"/>
    </xf>
    <xf numFmtId="0" fontId="13" fillId="0" borderId="0" xfId="0" applyFont="1" applyAlignment="1">
      <alignment horizontal="center" vertical="center"/>
    </xf>
    <xf numFmtId="9" fontId="8" fillId="0" borderId="29" xfId="7" applyFont="1" applyBorder="1" applyAlignment="1">
      <alignment vertical="center"/>
    </xf>
    <xf numFmtId="38" fontId="8" fillId="11" borderId="10" xfId="6" applyFont="1" applyFill="1" applyBorder="1" applyAlignment="1">
      <alignment horizontal="right" vertical="center"/>
    </xf>
    <xf numFmtId="38" fontId="8" fillId="11" borderId="9" xfId="6" applyFont="1" applyFill="1" applyBorder="1" applyAlignment="1">
      <alignment horizontal="right" vertical="center"/>
    </xf>
    <xf numFmtId="38" fontId="8" fillId="0" borderId="1" xfId="6" applyFont="1" applyBorder="1">
      <alignment vertical="center"/>
    </xf>
    <xf numFmtId="38" fontId="8" fillId="0" borderId="31" xfId="6" applyFont="1" applyBorder="1" applyAlignment="1">
      <alignment vertical="center"/>
    </xf>
    <xf numFmtId="186" fontId="8" fillId="0" borderId="1" xfId="6" applyNumberFormat="1" applyFont="1" applyBorder="1" applyAlignment="1">
      <alignment horizontal="right" vertical="center"/>
    </xf>
    <xf numFmtId="38" fontId="8" fillId="11" borderId="0" xfId="6" applyFont="1" applyFill="1" applyBorder="1" applyAlignment="1">
      <alignment horizontal="right" vertical="center"/>
    </xf>
    <xf numFmtId="38" fontId="8" fillId="11" borderId="75" xfId="6" applyFont="1" applyFill="1" applyBorder="1" applyAlignment="1">
      <alignment horizontal="right"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38" fontId="8" fillId="11" borderId="79" xfId="6" applyFont="1" applyFill="1" applyBorder="1" applyAlignment="1">
      <alignment horizontal="right" vertical="center"/>
    </xf>
    <xf numFmtId="38" fontId="8" fillId="11" borderId="80" xfId="6" applyFont="1" applyFill="1" applyBorder="1" applyAlignment="1">
      <alignment horizontal="right" vertical="center"/>
    </xf>
    <xf numFmtId="38" fontId="8" fillId="0" borderId="81" xfId="6" applyFont="1" applyBorder="1" applyAlignment="1">
      <alignment horizontal="right" vertical="center"/>
    </xf>
    <xf numFmtId="38" fontId="8" fillId="0" borderId="81" xfId="6" applyFont="1" applyBorder="1">
      <alignment vertical="center"/>
    </xf>
    <xf numFmtId="38" fontId="8" fillId="0" borderId="29" xfId="6" applyFont="1" applyBorder="1" applyAlignment="1">
      <alignment vertical="center"/>
    </xf>
    <xf numFmtId="38" fontId="8" fillId="0" borderId="84" xfId="6" applyFont="1" applyBorder="1" applyAlignment="1">
      <alignment horizontal="right" vertical="center"/>
    </xf>
    <xf numFmtId="38" fontId="8" fillId="11" borderId="86" xfId="6" applyFont="1" applyFill="1" applyBorder="1" applyAlignment="1">
      <alignment horizontal="right" vertical="center"/>
    </xf>
    <xf numFmtId="0" fontId="8" fillId="11" borderId="4" xfId="0" applyFont="1" applyFill="1" applyBorder="1" applyAlignment="1">
      <alignment horizontal="center" vertical="center"/>
    </xf>
    <xf numFmtId="38" fontId="8" fillId="11" borderId="5" xfId="6" applyFont="1" applyFill="1" applyBorder="1" applyAlignment="1">
      <alignment horizontal="right" vertical="center"/>
    </xf>
    <xf numFmtId="38" fontId="8" fillId="11" borderId="88" xfId="6" applyFont="1" applyFill="1" applyBorder="1" applyAlignment="1">
      <alignment horizontal="right" vertical="center"/>
    </xf>
    <xf numFmtId="38" fontId="8" fillId="0" borderId="84" xfId="6" applyFont="1" applyBorder="1">
      <alignment vertical="center"/>
    </xf>
    <xf numFmtId="38" fontId="8" fillId="0" borderId="91" xfId="6" applyFont="1" applyBorder="1" applyAlignment="1">
      <alignment vertical="center"/>
    </xf>
    <xf numFmtId="38" fontId="8" fillId="11" borderId="93" xfId="6" applyFont="1" applyFill="1" applyBorder="1" applyAlignment="1">
      <alignment horizontal="right" vertical="center"/>
    </xf>
    <xf numFmtId="38" fontId="8" fillId="11" borderId="38" xfId="6" applyFont="1" applyFill="1" applyBorder="1" applyAlignment="1">
      <alignment horizontal="right" vertical="center"/>
    </xf>
    <xf numFmtId="38" fontId="8" fillId="0" borderId="72" xfId="6" applyFont="1" applyBorder="1">
      <alignment vertical="center"/>
    </xf>
    <xf numFmtId="9" fontId="8" fillId="0" borderId="37" xfId="7" applyFont="1" applyBorder="1" applyAlignment="1">
      <alignment vertical="center"/>
    </xf>
    <xf numFmtId="38" fontId="8" fillId="0" borderId="72" xfId="6" applyFont="1" applyBorder="1" applyAlignment="1">
      <alignment horizontal="right" vertical="center"/>
    </xf>
    <xf numFmtId="38" fontId="11" fillId="0" borderId="25" xfId="6" applyFont="1" applyBorder="1" applyAlignment="1">
      <alignment vertical="center"/>
    </xf>
    <xf numFmtId="0" fontId="8" fillId="0" borderId="13" xfId="0" applyFont="1" applyBorder="1">
      <alignment vertical="center"/>
    </xf>
    <xf numFmtId="38" fontId="8" fillId="0" borderId="64" xfId="6" applyFont="1" applyBorder="1">
      <alignment vertical="center"/>
    </xf>
    <xf numFmtId="9" fontId="11" fillId="0" borderId="47" xfId="7" applyFont="1" applyBorder="1" applyAlignment="1">
      <alignment vertical="center"/>
    </xf>
    <xf numFmtId="0" fontId="8" fillId="0" borderId="64" xfId="0" applyFont="1" applyBorder="1">
      <alignment vertical="center"/>
    </xf>
    <xf numFmtId="0" fontId="11" fillId="0" borderId="0" xfId="0" applyFont="1">
      <alignment vertical="center"/>
    </xf>
    <xf numFmtId="0" fontId="11" fillId="0" borderId="69" xfId="0" applyFont="1" applyBorder="1">
      <alignment vertical="center"/>
    </xf>
    <xf numFmtId="185" fontId="8" fillId="0" borderId="1" xfId="0" applyNumberFormat="1" applyFont="1" applyBorder="1" applyAlignment="1">
      <alignment horizontal="center" vertical="center"/>
    </xf>
    <xf numFmtId="38" fontId="8" fillId="0" borderId="1" xfId="0" applyNumberFormat="1" applyFont="1" applyBorder="1">
      <alignment vertical="center"/>
    </xf>
    <xf numFmtId="0" fontId="8" fillId="0" borderId="1" xfId="0" applyFont="1" applyBorder="1" applyAlignment="1">
      <alignment horizontal="center" vertical="center"/>
    </xf>
    <xf numFmtId="38" fontId="8" fillId="0" borderId="2" xfId="0" applyNumberFormat="1" applyFont="1" applyBorder="1">
      <alignment vertical="center"/>
    </xf>
    <xf numFmtId="0" fontId="11" fillId="0" borderId="61" xfId="0" applyFont="1" applyBorder="1" applyAlignment="1">
      <alignment horizontal="center" vertical="center"/>
    </xf>
    <xf numFmtId="38" fontId="11" fillId="0" borderId="31" xfId="0" applyNumberFormat="1" applyFont="1" applyBorder="1">
      <alignment vertical="center"/>
    </xf>
    <xf numFmtId="0" fontId="8" fillId="0" borderId="7" xfId="0" applyFont="1" applyBorder="1" applyAlignment="1">
      <alignment horizontal="center" vertical="center"/>
    </xf>
    <xf numFmtId="187" fontId="8" fillId="0" borderId="61" xfId="0" applyNumberFormat="1" applyFont="1" applyBorder="1" applyAlignment="1">
      <alignment horizontal="center" vertical="center"/>
    </xf>
    <xf numFmtId="38" fontId="8" fillId="0" borderId="31" xfId="0" applyNumberFormat="1" applyFont="1" applyBorder="1">
      <alignment vertical="center"/>
    </xf>
    <xf numFmtId="0" fontId="8" fillId="0" borderId="7" xfId="0" applyFont="1" applyBorder="1">
      <alignment vertical="center"/>
    </xf>
    <xf numFmtId="9" fontId="8" fillId="0" borderId="72" xfId="7" applyFont="1" applyBorder="1" applyAlignment="1">
      <alignment vertical="center"/>
    </xf>
    <xf numFmtId="38" fontId="8" fillId="0" borderId="72" xfId="6" applyFont="1" applyBorder="1" applyAlignment="1">
      <alignment vertical="center"/>
    </xf>
    <xf numFmtId="38" fontId="8" fillId="0" borderId="57" xfId="6" applyFont="1" applyBorder="1" applyAlignment="1">
      <alignment vertical="center"/>
    </xf>
    <xf numFmtId="9" fontId="11" fillId="0" borderId="101" xfId="7" applyFont="1" applyBorder="1" applyAlignment="1">
      <alignment vertical="center"/>
    </xf>
    <xf numFmtId="38" fontId="11" fillId="0" borderId="103" xfId="6" applyFont="1" applyBorder="1" applyAlignment="1">
      <alignment vertical="center"/>
    </xf>
    <xf numFmtId="9" fontId="8" fillId="0" borderId="104" xfId="7" applyFont="1" applyBorder="1" applyAlignment="1">
      <alignment vertical="center"/>
    </xf>
    <xf numFmtId="9" fontId="8" fillId="0" borderId="101" xfId="7" applyFont="1" applyBorder="1" applyAlignment="1">
      <alignment vertical="center"/>
    </xf>
    <xf numFmtId="38" fontId="8" fillId="0" borderId="103" xfId="6" applyFont="1" applyBorder="1" applyAlignment="1">
      <alignment vertical="center"/>
    </xf>
    <xf numFmtId="38" fontId="11" fillId="0" borderId="0" xfId="0" applyNumberFormat="1" applyFont="1">
      <alignment vertical="center"/>
    </xf>
    <xf numFmtId="0" fontId="8" fillId="0" borderId="104" xfId="0" applyFont="1" applyBorder="1">
      <alignment vertical="center"/>
    </xf>
    <xf numFmtId="38" fontId="8" fillId="0" borderId="105" xfId="6" applyFont="1" applyBorder="1" applyAlignment="1">
      <alignment horizontal="center" vertical="center"/>
    </xf>
    <xf numFmtId="38" fontId="8" fillId="0" borderId="106" xfId="6" applyFont="1" applyBorder="1">
      <alignment vertical="center"/>
    </xf>
    <xf numFmtId="38" fontId="8" fillId="0" borderId="107" xfId="6" applyFont="1" applyBorder="1">
      <alignment vertical="center"/>
    </xf>
    <xf numFmtId="38" fontId="11" fillId="0" borderId="109" xfId="6" applyFont="1" applyBorder="1">
      <alignment vertical="center"/>
    </xf>
    <xf numFmtId="38" fontId="8" fillId="0" borderId="109" xfId="6" applyFont="1" applyBorder="1">
      <alignment vertical="center"/>
    </xf>
    <xf numFmtId="38" fontId="8" fillId="0" borderId="0" xfId="6" applyFont="1" applyBorder="1">
      <alignment vertical="center"/>
    </xf>
    <xf numFmtId="0" fontId="8" fillId="0" borderId="110" xfId="0" applyFont="1" applyBorder="1">
      <alignment vertical="center"/>
    </xf>
    <xf numFmtId="38" fontId="8" fillId="0" borderId="111" xfId="6" applyFont="1" applyBorder="1" applyAlignment="1">
      <alignment horizontal="center" vertical="center"/>
    </xf>
    <xf numFmtId="38" fontId="8" fillId="0" borderId="112" xfId="6" applyFont="1" applyBorder="1">
      <alignment vertical="center"/>
    </xf>
    <xf numFmtId="38" fontId="8" fillId="0" borderId="113" xfId="6" applyFont="1" applyBorder="1">
      <alignment vertical="center"/>
    </xf>
    <xf numFmtId="38" fontId="11" fillId="0" borderId="115" xfId="6" applyFont="1" applyBorder="1">
      <alignment vertical="center"/>
    </xf>
    <xf numFmtId="38" fontId="8" fillId="0" borderId="115" xfId="6" applyFont="1" applyBorder="1">
      <alignment vertical="center"/>
    </xf>
    <xf numFmtId="0" fontId="8" fillId="0" borderId="116" xfId="0" applyFont="1" applyBorder="1">
      <alignment vertical="center"/>
    </xf>
    <xf numFmtId="38" fontId="8" fillId="0" borderId="117" xfId="6" applyFont="1" applyBorder="1" applyAlignment="1">
      <alignment horizontal="center" vertical="center"/>
    </xf>
    <xf numFmtId="9" fontId="8" fillId="0" borderId="118" xfId="7" applyFont="1" applyBorder="1" applyAlignment="1">
      <alignment vertical="center"/>
    </xf>
    <xf numFmtId="38" fontId="8" fillId="0" borderId="118" xfId="6" applyFont="1" applyBorder="1">
      <alignment vertical="center"/>
    </xf>
    <xf numFmtId="9" fontId="8" fillId="0" borderId="118" xfId="7" applyFont="1" applyBorder="1">
      <alignment vertical="center"/>
    </xf>
    <xf numFmtId="38" fontId="8" fillId="0" borderId="119" xfId="6" applyFont="1" applyBorder="1">
      <alignment vertical="center"/>
    </xf>
    <xf numFmtId="9" fontId="11" fillId="0" borderId="120" xfId="7" applyFont="1" applyBorder="1">
      <alignment vertical="center"/>
    </xf>
    <xf numFmtId="38" fontId="11" fillId="0" borderId="121" xfId="6" applyFont="1" applyBorder="1">
      <alignment vertical="center"/>
    </xf>
    <xf numFmtId="9" fontId="8" fillId="0" borderId="122" xfId="7" applyFont="1" applyBorder="1">
      <alignment vertical="center"/>
    </xf>
    <xf numFmtId="9" fontId="8" fillId="0" borderId="120" xfId="7" applyFont="1" applyBorder="1">
      <alignment vertical="center"/>
    </xf>
    <xf numFmtId="38" fontId="8" fillId="0" borderId="121" xfId="6" applyFont="1" applyBorder="1">
      <alignment vertical="center"/>
    </xf>
    <xf numFmtId="0" fontId="8" fillId="0" borderId="122" xfId="0" applyFont="1" applyBorder="1">
      <alignment vertical="center"/>
    </xf>
    <xf numFmtId="38" fontId="8" fillId="0" borderId="100" xfId="6" applyFont="1" applyBorder="1" applyAlignment="1">
      <alignment horizontal="center" vertical="center"/>
    </xf>
    <xf numFmtId="38" fontId="8" fillId="0" borderId="0" xfId="6" applyFont="1" applyBorder="1" applyAlignment="1">
      <alignment horizontal="center" vertical="center"/>
    </xf>
    <xf numFmtId="38" fontId="8" fillId="0" borderId="129" xfId="6" applyFont="1" applyBorder="1" applyAlignment="1">
      <alignment horizontal="center" vertical="center"/>
    </xf>
    <xf numFmtId="9" fontId="8" fillId="0" borderId="130" xfId="7" applyFont="1" applyBorder="1" applyAlignment="1">
      <alignment vertical="center"/>
    </xf>
    <xf numFmtId="38" fontId="8" fillId="0" borderId="131" xfId="6" applyFont="1" applyBorder="1">
      <alignment vertical="center"/>
    </xf>
    <xf numFmtId="9" fontId="8" fillId="0" borderId="131" xfId="7" applyFont="1" applyBorder="1">
      <alignment vertical="center"/>
    </xf>
    <xf numFmtId="38" fontId="8" fillId="0" borderId="132" xfId="6" applyFont="1" applyBorder="1">
      <alignment vertical="center"/>
    </xf>
    <xf numFmtId="9" fontId="11" fillId="0" borderId="133" xfId="7" applyFont="1" applyBorder="1">
      <alignment vertical="center"/>
    </xf>
    <xf numFmtId="38" fontId="11" fillId="0" borderId="134" xfId="6" applyFont="1" applyBorder="1">
      <alignment vertical="center"/>
    </xf>
    <xf numFmtId="9" fontId="8" fillId="0" borderId="135" xfId="7" applyFont="1" applyBorder="1">
      <alignment vertical="center"/>
    </xf>
    <xf numFmtId="9" fontId="8" fillId="0" borderId="133" xfId="7" applyFont="1" applyBorder="1">
      <alignment vertical="center"/>
    </xf>
    <xf numFmtId="38" fontId="8" fillId="0" borderId="134" xfId="6" applyFont="1" applyBorder="1">
      <alignment vertical="center"/>
    </xf>
    <xf numFmtId="0" fontId="8" fillId="0" borderId="135" xfId="0" applyFont="1" applyBorder="1">
      <alignment vertical="center"/>
    </xf>
    <xf numFmtId="38" fontId="8" fillId="0" borderId="136" xfId="6" applyFont="1" applyBorder="1" applyAlignment="1">
      <alignment horizontal="center" vertical="center"/>
    </xf>
    <xf numFmtId="38" fontId="8" fillId="0" borderId="126" xfId="6" applyFont="1" applyBorder="1">
      <alignment vertical="center"/>
    </xf>
    <xf numFmtId="38" fontId="8" fillId="0" borderId="137" xfId="6" applyFont="1" applyBorder="1">
      <alignment vertical="center"/>
    </xf>
    <xf numFmtId="38" fontId="11" fillId="0" borderId="138" xfId="6" applyFont="1" applyBorder="1">
      <alignment vertical="center"/>
    </xf>
    <xf numFmtId="38" fontId="8" fillId="0" borderId="138" xfId="6" applyFont="1" applyBorder="1">
      <alignment vertical="center"/>
    </xf>
    <xf numFmtId="0" fontId="8" fillId="0" borderId="139" xfId="0" applyFont="1" applyBorder="1">
      <alignment vertical="center"/>
    </xf>
    <xf numFmtId="9" fontId="8" fillId="0" borderId="131" xfId="7" applyFont="1" applyBorder="1" applyAlignment="1">
      <alignment vertical="center"/>
    </xf>
    <xf numFmtId="183" fontId="8" fillId="0" borderId="140" xfId="0" applyNumberFormat="1" applyFont="1" applyBorder="1">
      <alignment vertical="center"/>
    </xf>
    <xf numFmtId="188" fontId="11" fillId="0" borderId="141" xfId="0" applyNumberFormat="1" applyFont="1" applyBorder="1">
      <alignment vertical="center"/>
    </xf>
    <xf numFmtId="9" fontId="11" fillId="0" borderId="141" xfId="7" applyFont="1" applyBorder="1">
      <alignment vertical="center"/>
    </xf>
    <xf numFmtId="38" fontId="11" fillId="0" borderId="142" xfId="0" applyNumberFormat="1" applyFont="1" applyBorder="1">
      <alignment vertical="center"/>
    </xf>
    <xf numFmtId="183" fontId="8" fillId="0" borderId="46" xfId="0" applyNumberFormat="1" applyFont="1" applyBorder="1">
      <alignment vertical="center"/>
    </xf>
    <xf numFmtId="188" fontId="11" fillId="0" borderId="49" xfId="0" applyNumberFormat="1" applyFont="1" applyBorder="1">
      <alignment vertical="center"/>
    </xf>
    <xf numFmtId="9" fontId="11" fillId="0" borderId="49" xfId="7" applyFont="1" applyBorder="1">
      <alignment vertical="center"/>
    </xf>
    <xf numFmtId="38" fontId="11" fillId="0" borderId="47" xfId="0" applyNumberFormat="1" applyFont="1" applyBorder="1">
      <alignment vertical="center"/>
    </xf>
    <xf numFmtId="38" fontId="8" fillId="12" borderId="13" xfId="6" applyFont="1" applyFill="1" applyBorder="1" applyAlignment="1">
      <alignment horizontal="right" vertical="center"/>
    </xf>
    <xf numFmtId="38" fontId="8" fillId="12" borderId="1" xfId="6" applyFont="1" applyFill="1" applyBorder="1" applyAlignment="1">
      <alignment horizontal="right" vertical="center"/>
    </xf>
    <xf numFmtId="0" fontId="14" fillId="0" borderId="31" xfId="5" applyFont="1" applyBorder="1" applyAlignment="1">
      <alignment horizontal="center" vertical="center"/>
    </xf>
    <xf numFmtId="38" fontId="7" fillId="0" borderId="0" xfId="3" applyFont="1">
      <alignment vertical="center"/>
    </xf>
    <xf numFmtId="9" fontId="7" fillId="0" borderId="0" xfId="4" applyFont="1">
      <alignment vertical="center"/>
    </xf>
    <xf numFmtId="0" fontId="15" fillId="0" borderId="0" xfId="0" applyFont="1">
      <alignment vertical="center"/>
    </xf>
    <xf numFmtId="0" fontId="0" fillId="2" borderId="2" xfId="0" applyFill="1" applyBorder="1">
      <alignment vertical="center"/>
    </xf>
    <xf numFmtId="0" fontId="0" fillId="2" borderId="3" xfId="0" applyFill="1" applyBorder="1">
      <alignment vertical="center"/>
    </xf>
    <xf numFmtId="0" fontId="0" fillId="2" borderId="7" xfId="0" applyFill="1" applyBorder="1">
      <alignment vertical="center"/>
    </xf>
    <xf numFmtId="0" fontId="0" fillId="0" borderId="1" xfId="0" applyBorder="1">
      <alignment vertical="center"/>
    </xf>
    <xf numFmtId="0" fontId="0" fillId="5" borderId="1" xfId="0" applyFill="1" applyBorder="1">
      <alignment vertical="center"/>
    </xf>
    <xf numFmtId="0" fontId="0" fillId="3" borderId="1" xfId="0" applyFill="1" applyBorder="1" applyAlignment="1">
      <alignment horizontal="center" vertical="center"/>
    </xf>
    <xf numFmtId="0" fontId="16" fillId="0" borderId="0" xfId="0" applyFont="1">
      <alignment vertical="center"/>
    </xf>
    <xf numFmtId="176" fontId="0" fillId="0" borderId="0" xfId="0" applyNumberFormat="1">
      <alignment vertical="center"/>
    </xf>
    <xf numFmtId="0" fontId="4" fillId="0" borderId="0" xfId="0" applyFont="1">
      <alignment vertical="center"/>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11" xfId="0" applyBorder="1" applyAlignment="1">
      <alignment horizontal="center" vertical="top" wrapText="1"/>
    </xf>
    <xf numFmtId="0" fontId="4" fillId="0" borderId="0" xfId="0" applyFont="1" applyAlignment="1">
      <alignment horizontal="center" vertical="center"/>
    </xf>
    <xf numFmtId="0" fontId="5" fillId="0" borderId="0" xfId="0" applyFont="1" applyAlignment="1">
      <alignment horizontal="right" vertical="top"/>
    </xf>
    <xf numFmtId="0" fontId="5" fillId="0" borderId="5" xfId="0" applyFont="1" applyBorder="1" applyAlignment="1">
      <alignment horizontal="center" vertical="center"/>
    </xf>
    <xf numFmtId="0" fontId="0" fillId="3" borderId="1" xfId="0" applyFill="1" applyBorder="1" applyAlignment="1">
      <alignment horizontal="center" vertical="center" textRotation="255" wrapText="1"/>
    </xf>
    <xf numFmtId="0" fontId="0" fillId="3" borderId="1" xfId="0" applyFill="1" applyBorder="1">
      <alignment vertical="center"/>
    </xf>
    <xf numFmtId="0" fontId="0" fillId="4" borderId="1" xfId="0" applyFill="1" applyBorder="1">
      <alignment vertical="center"/>
    </xf>
    <xf numFmtId="0" fontId="0" fillId="0" borderId="1" xfId="0" applyBorder="1" applyAlignment="1">
      <alignment vertical="center" wrapText="1"/>
    </xf>
    <xf numFmtId="0" fontId="0" fillId="0" borderId="1" xfId="0" applyBorder="1">
      <alignmen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9"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5" borderId="2" xfId="0" applyFill="1" applyBorder="1" applyAlignment="1">
      <alignment horizontal="left" vertical="center"/>
    </xf>
    <xf numFmtId="0" fontId="0" fillId="5" borderId="7" xfId="0" applyFill="1" applyBorder="1" applyAlignment="1">
      <alignment horizontal="left" vertical="center"/>
    </xf>
    <xf numFmtId="0" fontId="5" fillId="5" borderId="2" xfId="0" applyFont="1" applyFill="1" applyBorder="1" applyAlignment="1">
      <alignment horizontal="center" vertical="center"/>
    </xf>
    <xf numFmtId="0" fontId="5" fillId="5" borderId="7" xfId="0" applyFont="1" applyFill="1" applyBorder="1" applyAlignment="1">
      <alignment horizontal="center" vertical="center"/>
    </xf>
    <xf numFmtId="0" fontId="0" fillId="2" borderId="1" xfId="0" applyFill="1" applyBorder="1">
      <alignment vertical="center"/>
    </xf>
    <xf numFmtId="181" fontId="0" fillId="0" borderId="1" xfId="0" applyNumberFormat="1" applyBorder="1">
      <alignment vertical="center"/>
    </xf>
    <xf numFmtId="0" fontId="0" fillId="3" borderId="2" xfId="0" applyFill="1" applyBorder="1" applyAlignment="1">
      <alignment horizontal="left" vertical="center"/>
    </xf>
    <xf numFmtId="0" fontId="0" fillId="3" borderId="7"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5" borderId="1" xfId="0" applyFill="1" applyBorder="1" applyAlignment="1">
      <alignment horizontal="lef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14" fontId="0" fillId="0" borderId="2" xfId="0" applyNumberFormat="1" applyBorder="1" applyAlignment="1">
      <alignment horizontal="left" vertical="center"/>
    </xf>
    <xf numFmtId="0" fontId="5" fillId="0" borderId="3" xfId="0" applyFont="1" applyBorder="1" applyAlignment="1">
      <alignment horizontal="left" vertical="center"/>
    </xf>
    <xf numFmtId="14" fontId="0" fillId="0" borderId="1" xfId="0" applyNumberFormat="1" applyBorder="1" applyAlignment="1">
      <alignment horizontal="left" vertical="center"/>
    </xf>
    <xf numFmtId="14" fontId="0" fillId="0" borderId="1" xfId="0" applyNumberFormat="1" applyBorder="1">
      <alignment vertical="center"/>
    </xf>
    <xf numFmtId="14" fontId="0" fillId="0" borderId="2" xfId="0" applyNumberFormat="1" applyBorder="1" applyAlignment="1">
      <alignment horizontal="center" vertical="center"/>
    </xf>
    <xf numFmtId="0" fontId="6" fillId="2" borderId="1" xfId="0" applyFont="1" applyFill="1" applyBorder="1">
      <alignment vertical="center"/>
    </xf>
    <xf numFmtId="181" fontId="0" fillId="5" borderId="1" xfId="0" applyNumberFormat="1" applyFill="1" applyBorder="1">
      <alignment vertical="center"/>
    </xf>
    <xf numFmtId="0" fontId="0" fillId="5" borderId="1" xfId="0" applyFill="1" applyBorder="1">
      <alignment vertical="center"/>
    </xf>
    <xf numFmtId="14" fontId="0" fillId="5" borderId="1" xfId="0" applyNumberFormat="1" applyFill="1" applyBorder="1" applyAlignment="1">
      <alignment horizontal="left" vertical="center"/>
    </xf>
    <xf numFmtId="178" fontId="6" fillId="4" borderId="1" xfId="0" applyNumberFormat="1" applyFont="1" applyFill="1" applyBorder="1">
      <alignment vertical="center"/>
    </xf>
    <xf numFmtId="181" fontId="0" fillId="4" borderId="1" xfId="0" applyNumberFormat="1" applyFill="1" applyBorder="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181" fontId="0" fillId="12" borderId="1" xfId="0" applyNumberFormat="1" applyFill="1" applyBorder="1">
      <alignment vertical="center"/>
    </xf>
    <xf numFmtId="0" fontId="6" fillId="3" borderId="1" xfId="0" applyFont="1" applyFill="1" applyBorder="1">
      <alignment vertical="center"/>
    </xf>
    <xf numFmtId="0" fontId="6" fillId="3" borderId="1" xfId="0" applyFont="1" applyFill="1" applyBorder="1" applyAlignment="1">
      <alignment horizontal="center" vertical="center" textRotation="255" wrapText="1"/>
    </xf>
    <xf numFmtId="0" fontId="0" fillId="3" borderId="13" xfId="0" applyFill="1" applyBorder="1">
      <alignment vertical="center"/>
    </xf>
    <xf numFmtId="0" fontId="0" fillId="3" borderId="11" xfId="0" applyFill="1" applyBorder="1" applyAlignment="1">
      <alignment horizontal="center" vertical="center" textRotation="255" wrapText="1"/>
    </xf>
    <xf numFmtId="0" fontId="0" fillId="3" borderId="12" xfId="0" applyFill="1" applyBorder="1" applyAlignment="1">
      <alignment horizontal="center" vertical="center" textRotation="255" wrapText="1"/>
    </xf>
    <xf numFmtId="0" fontId="0" fillId="3" borderId="13" xfId="0" applyFill="1" applyBorder="1" applyAlignment="1">
      <alignment horizontal="center" vertical="center" textRotation="255" wrapText="1"/>
    </xf>
    <xf numFmtId="0" fontId="0" fillId="0" borderId="11"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181" fontId="0" fillId="5" borderId="16" xfId="0" applyNumberFormat="1" applyFill="1" applyBorder="1">
      <alignment vertical="center"/>
    </xf>
    <xf numFmtId="181" fontId="0" fillId="5" borderId="17" xfId="0" applyNumberFormat="1" applyFill="1" applyBorder="1">
      <alignment vertical="center"/>
    </xf>
    <xf numFmtId="0" fontId="0" fillId="3" borderId="14" xfId="0" applyFill="1" applyBorder="1">
      <alignment vertical="center"/>
    </xf>
    <xf numFmtId="0" fontId="0" fillId="3" borderId="15" xfId="0" applyFill="1" applyBorder="1">
      <alignment vertical="center"/>
    </xf>
    <xf numFmtId="182" fontId="0" fillId="0" borderId="16" xfId="0" applyNumberFormat="1" applyBorder="1">
      <alignment vertical="center"/>
    </xf>
    <xf numFmtId="182" fontId="0" fillId="0" borderId="17" xfId="0" applyNumberFormat="1" applyBorder="1">
      <alignment vertical="center"/>
    </xf>
    <xf numFmtId="182" fontId="0" fillId="5" borderId="16" xfId="0" applyNumberFormat="1" applyFill="1" applyBorder="1">
      <alignment vertical="center"/>
    </xf>
    <xf numFmtId="182" fontId="0" fillId="5" borderId="17" xfId="0" applyNumberFormat="1" applyFill="1" applyBorder="1">
      <alignment vertical="center"/>
    </xf>
    <xf numFmtId="0" fontId="0" fillId="3" borderId="11" xfId="0" applyFill="1" applyBorder="1">
      <alignment vertical="center"/>
    </xf>
    <xf numFmtId="0" fontId="0" fillId="3" borderId="12" xfId="0" applyFill="1" applyBorder="1">
      <alignment vertical="center"/>
    </xf>
    <xf numFmtId="181" fontId="0" fillId="0" borderId="16" xfId="0" applyNumberFormat="1" applyBorder="1">
      <alignment vertical="center"/>
    </xf>
    <xf numFmtId="181" fontId="0" fillId="0" borderId="17" xfId="0" applyNumberFormat="1" applyBorder="1">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2" borderId="2" xfId="0" applyFill="1" applyBorder="1" applyAlignment="1">
      <alignment horizontal="center" vertical="center"/>
    </xf>
    <xf numFmtId="3" fontId="0" fillId="2" borderId="1" xfId="0" applyNumberFormat="1" applyFill="1" applyBorder="1">
      <alignment vertical="center"/>
    </xf>
    <xf numFmtId="177" fontId="0" fillId="0" borderId="2" xfId="0" applyNumberFormat="1" applyBorder="1" applyAlignment="1">
      <alignment horizontal="center" vertical="center"/>
    </xf>
    <xf numFmtId="177" fontId="0" fillId="0" borderId="7" xfId="0" applyNumberFormat="1" applyBorder="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lignment vertical="center"/>
    </xf>
    <xf numFmtId="0" fontId="0" fillId="2" borderId="3" xfId="0" applyFill="1" applyBorder="1">
      <alignment vertical="center"/>
    </xf>
    <xf numFmtId="0" fontId="0" fillId="2" borderId="7" xfId="0" applyFill="1" applyBorder="1">
      <alignment vertical="center"/>
    </xf>
    <xf numFmtId="180" fontId="0" fillId="3" borderId="2" xfId="0" applyNumberFormat="1" applyFill="1" applyBorder="1" applyAlignment="1">
      <alignment horizontal="center" vertical="center"/>
    </xf>
    <xf numFmtId="180" fontId="0" fillId="3" borderId="7" xfId="0" applyNumberFormat="1" applyFill="1" applyBorder="1" applyAlignment="1">
      <alignment horizontal="center" vertical="center"/>
    </xf>
    <xf numFmtId="179" fontId="0" fillId="5" borderId="1" xfId="0" applyNumberFormat="1" applyFill="1" applyBorder="1" applyAlignment="1">
      <alignment horizontal="center" vertical="center"/>
    </xf>
    <xf numFmtId="0" fontId="0" fillId="3" borderId="2" xfId="0" applyFill="1" applyBorder="1">
      <alignment vertical="center"/>
    </xf>
    <xf numFmtId="0" fontId="0" fillId="3" borderId="3" xfId="0" applyFill="1" applyBorder="1">
      <alignment vertical="center"/>
    </xf>
    <xf numFmtId="0" fontId="0" fillId="3" borderId="7" xfId="0" applyFill="1" applyBorder="1">
      <alignment vertical="center"/>
    </xf>
    <xf numFmtId="180" fontId="0" fillId="2" borderId="2" xfId="0" applyNumberFormat="1" applyFill="1" applyBorder="1" applyAlignment="1">
      <alignment horizontal="center" vertical="center"/>
    </xf>
    <xf numFmtId="180" fontId="0" fillId="2" borderId="7" xfId="0" applyNumberFormat="1" applyFill="1" applyBorder="1" applyAlignment="1">
      <alignment horizontal="center" vertical="center"/>
    </xf>
    <xf numFmtId="38" fontId="8" fillId="0" borderId="30" xfId="6" applyFont="1" applyBorder="1" applyAlignment="1">
      <alignment horizontal="center" vertical="center"/>
    </xf>
    <xf numFmtId="38" fontId="8" fillId="0" borderId="36" xfId="6" applyFont="1" applyBorder="1" applyAlignment="1">
      <alignment horizontal="center"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4" xfId="6" applyFont="1" applyBorder="1" applyAlignment="1">
      <alignment horizontal="center" vertical="center"/>
    </xf>
    <xf numFmtId="38" fontId="8" fillId="0" borderId="28" xfId="6" applyFont="1" applyBorder="1" applyAlignment="1">
      <alignment horizontal="center" vertical="center"/>
    </xf>
    <xf numFmtId="38" fontId="11" fillId="0" borderId="24" xfId="6" applyFont="1" applyBorder="1" applyAlignment="1">
      <alignment horizontal="center" vertical="center"/>
    </xf>
    <xf numFmtId="38" fontId="11" fillId="0" borderId="46" xfId="6" applyFont="1" applyBorder="1" applyAlignment="1">
      <alignment horizontal="center" vertical="center"/>
    </xf>
    <xf numFmtId="0" fontId="8" fillId="6" borderId="52" xfId="5" applyFont="1" applyFill="1" applyBorder="1" applyAlignment="1">
      <alignment horizontal="center" vertical="center"/>
    </xf>
    <xf numFmtId="0" fontId="8" fillId="6" borderId="20" xfId="5" applyFont="1" applyFill="1" applyBorder="1" applyAlignment="1">
      <alignment horizontal="center" vertical="center"/>
    </xf>
    <xf numFmtId="0" fontId="8" fillId="6" borderId="53" xfId="5" applyFont="1" applyFill="1" applyBorder="1" applyAlignment="1">
      <alignment horizontal="center" vertical="center"/>
    </xf>
    <xf numFmtId="0" fontId="8" fillId="6" borderId="54" xfId="5" applyFont="1" applyFill="1" applyBorder="1" applyAlignment="1">
      <alignment horizontal="center" vertical="center"/>
    </xf>
    <xf numFmtId="38" fontId="8" fillId="0" borderId="55" xfId="6" applyFont="1" applyBorder="1" applyAlignment="1">
      <alignment horizontal="right" vertical="center"/>
    </xf>
    <xf numFmtId="38" fontId="8" fillId="0" borderId="56" xfId="6" applyFont="1" applyBorder="1" applyAlignment="1">
      <alignment horizontal="right" vertical="center"/>
    </xf>
    <xf numFmtId="38" fontId="8" fillId="0" borderId="2" xfId="6" applyFont="1" applyBorder="1" applyAlignment="1">
      <alignment horizontal="left" vertical="center"/>
    </xf>
    <xf numFmtId="38" fontId="8" fillId="0" borderId="3" xfId="6" applyFont="1" applyBorder="1" applyAlignment="1">
      <alignment horizontal="left" vertical="center"/>
    </xf>
    <xf numFmtId="38" fontId="8" fillId="0" borderId="7" xfId="6" applyFont="1" applyBorder="1" applyAlignment="1">
      <alignment horizontal="left" vertical="center"/>
    </xf>
    <xf numFmtId="38" fontId="8" fillId="0" borderId="35" xfId="6" applyFont="1" applyBorder="1" applyAlignment="1">
      <alignment horizontal="left" vertical="center"/>
    </xf>
    <xf numFmtId="38" fontId="8" fillId="0" borderId="4" xfId="6" applyFont="1" applyBorder="1" applyAlignment="1">
      <alignment horizontal="right" vertical="center"/>
    </xf>
    <xf numFmtId="38" fontId="8" fillId="0" borderId="6" xfId="6" applyFont="1" applyBorder="1" applyAlignment="1">
      <alignment horizontal="right" vertical="center"/>
    </xf>
    <xf numFmtId="38" fontId="11" fillId="0" borderId="60" xfId="6" applyFont="1" applyBorder="1" applyAlignment="1">
      <alignment horizontal="right" vertical="center"/>
    </xf>
    <xf numFmtId="38" fontId="11" fillId="0" borderId="48" xfId="6" applyFont="1" applyBorder="1" applyAlignment="1">
      <alignment horizontal="right" vertical="center"/>
    </xf>
    <xf numFmtId="38" fontId="8" fillId="0" borderId="57" xfId="6" applyFont="1" applyBorder="1" applyAlignment="1">
      <alignment horizontal="left" vertical="center"/>
    </xf>
    <xf numFmtId="38" fontId="8" fillId="0" borderId="58" xfId="6" applyFont="1" applyBorder="1" applyAlignment="1">
      <alignment horizontal="left" vertical="center"/>
    </xf>
    <xf numFmtId="38" fontId="8" fillId="0" borderId="59" xfId="6" applyFont="1" applyBorder="1" applyAlignment="1">
      <alignment horizontal="left" vertical="center"/>
    </xf>
    <xf numFmtId="0" fontId="8" fillId="10" borderId="68" xfId="0" applyFont="1" applyFill="1" applyBorder="1" applyAlignment="1">
      <alignment horizontal="center" vertical="center"/>
    </xf>
    <xf numFmtId="0" fontId="8" fillId="10" borderId="69" xfId="0" applyFont="1" applyFill="1" applyBorder="1" applyAlignment="1">
      <alignment horizontal="center" vertical="center"/>
    </xf>
    <xf numFmtId="0" fontId="8" fillId="10" borderId="67" xfId="0" applyFont="1" applyFill="1" applyBorder="1" applyAlignment="1">
      <alignment horizontal="center" vertical="center" wrapText="1"/>
    </xf>
    <xf numFmtId="0" fontId="8" fillId="10" borderId="39" xfId="0" applyFont="1" applyFill="1" applyBorder="1" applyAlignment="1">
      <alignment horizontal="center" vertical="center"/>
    </xf>
    <xf numFmtId="0" fontId="8" fillId="10" borderId="71" xfId="0" applyFont="1" applyFill="1" applyBorder="1" applyAlignment="1">
      <alignment horizontal="center" vertical="center"/>
    </xf>
    <xf numFmtId="0" fontId="8" fillId="10" borderId="37" xfId="0" applyFont="1" applyFill="1" applyBorder="1" applyAlignment="1">
      <alignment horizontal="center" vertical="center"/>
    </xf>
    <xf numFmtId="0" fontId="8" fillId="10" borderId="66" xfId="0" applyFont="1" applyFill="1" applyBorder="1" applyAlignment="1">
      <alignment horizontal="center" vertical="center"/>
    </xf>
    <xf numFmtId="0" fontId="8" fillId="10" borderId="36" xfId="0" applyFont="1" applyFill="1" applyBorder="1" applyAlignment="1">
      <alignment horizontal="center" vertical="center"/>
    </xf>
    <xf numFmtId="0" fontId="8" fillId="10" borderId="67" xfId="0" applyFont="1" applyFill="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38" fontId="8" fillId="0" borderId="11" xfId="6" applyFont="1" applyBorder="1" applyAlignment="1">
      <alignment horizontal="center" vertical="center"/>
    </xf>
    <xf numFmtId="38" fontId="8" fillId="0" borderId="13" xfId="6"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73" xfId="0" applyFont="1" applyBorder="1" applyAlignment="1">
      <alignment horizontal="center" vertical="center"/>
    </xf>
    <xf numFmtId="0" fontId="8" fillId="0" borderId="1" xfId="0" applyFont="1" applyBorder="1" applyAlignment="1">
      <alignment horizontal="center"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185" fontId="8" fillId="0" borderId="11" xfId="6" applyNumberFormat="1" applyFont="1" applyBorder="1" applyAlignment="1">
      <alignment horizontal="center" vertical="center"/>
    </xf>
    <xf numFmtId="185" fontId="8" fillId="0" borderId="13" xfId="6" applyNumberFormat="1" applyFont="1" applyBorder="1" applyAlignment="1">
      <alignment horizontal="center" vertical="center"/>
    </xf>
    <xf numFmtId="185" fontId="8" fillId="0" borderId="73" xfId="6" applyNumberFormat="1" applyFont="1" applyBorder="1" applyAlignment="1">
      <alignment horizontal="center" vertical="center"/>
    </xf>
    <xf numFmtId="0" fontId="8" fillId="11" borderId="10" xfId="0" applyFont="1" applyFill="1" applyBorder="1" applyAlignment="1">
      <alignment horizontal="center" vertical="center"/>
    </xf>
    <xf numFmtId="0" fontId="8" fillId="0" borderId="82" xfId="0" applyFont="1" applyBorder="1" applyAlignment="1">
      <alignment horizontal="center" vertical="center"/>
    </xf>
    <xf numFmtId="0" fontId="8" fillId="0" borderId="12" xfId="0" applyFont="1" applyBorder="1" applyAlignment="1">
      <alignment horizontal="center" vertical="center"/>
    </xf>
    <xf numFmtId="0" fontId="8" fillId="12" borderId="11" xfId="0" applyFont="1" applyFill="1" applyBorder="1" applyAlignment="1">
      <alignment horizontal="center" vertical="center"/>
    </xf>
    <xf numFmtId="0" fontId="8" fillId="12" borderId="13"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11" borderId="78" xfId="0" applyFont="1" applyFill="1" applyBorder="1" applyAlignment="1">
      <alignment horizontal="center" vertical="center"/>
    </xf>
    <xf numFmtId="0" fontId="8" fillId="11" borderId="79" xfId="0" applyFont="1" applyFill="1" applyBorder="1" applyAlignment="1">
      <alignment horizontal="center" vertical="center"/>
    </xf>
    <xf numFmtId="185" fontId="8" fillId="0" borderId="12" xfId="6" applyNumberFormat="1" applyFont="1" applyBorder="1" applyAlignment="1">
      <alignment horizontal="center" vertical="center"/>
    </xf>
    <xf numFmtId="185" fontId="8" fillId="0" borderId="77" xfId="6"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83" xfId="0" applyFont="1" applyBorder="1" applyAlignment="1">
      <alignment horizontal="center" vertical="center"/>
    </xf>
    <xf numFmtId="0" fontId="8" fillId="12" borderId="12" xfId="0" applyFont="1" applyFill="1" applyBorder="1" applyAlignment="1">
      <alignment horizontal="center" vertical="center"/>
    </xf>
    <xf numFmtId="0" fontId="8" fillId="11" borderId="85" xfId="0" applyFont="1" applyFill="1" applyBorder="1" applyAlignment="1">
      <alignment horizontal="center" vertical="center"/>
    </xf>
    <xf numFmtId="0" fontId="8" fillId="11" borderId="86" xfId="0" applyFont="1" applyFill="1" applyBorder="1" applyAlignment="1">
      <alignment horizontal="center" vertical="center"/>
    </xf>
    <xf numFmtId="0" fontId="8" fillId="11" borderId="5" xfId="0" applyFont="1" applyFill="1" applyBorder="1" applyAlignment="1">
      <alignment horizontal="center" vertical="center"/>
    </xf>
    <xf numFmtId="0" fontId="8" fillId="0" borderId="87" xfId="0" applyFont="1" applyBorder="1" applyAlignment="1">
      <alignment horizontal="center" vertical="center"/>
    </xf>
    <xf numFmtId="0" fontId="8" fillId="0" borderId="61" xfId="0" applyFont="1" applyBorder="1" applyAlignment="1">
      <alignment horizontal="center" vertical="center"/>
    </xf>
    <xf numFmtId="0" fontId="8" fillId="0" borderId="84" xfId="0" applyFont="1" applyBorder="1" applyAlignment="1">
      <alignment horizontal="center" vertical="center"/>
    </xf>
    <xf numFmtId="0" fontId="8" fillId="0" borderId="81" xfId="0" applyFont="1" applyBorder="1" applyAlignment="1">
      <alignment horizontal="center" vertical="center"/>
    </xf>
    <xf numFmtId="0" fontId="8" fillId="0" borderId="89" xfId="0" applyFont="1" applyBorder="1" applyAlignment="1">
      <alignment horizontal="center" vertical="center"/>
    </xf>
    <xf numFmtId="0" fontId="8" fillId="11" borderId="93" xfId="0" applyFont="1" applyFill="1" applyBorder="1" applyAlignment="1">
      <alignment horizontal="center" vertical="center"/>
    </xf>
    <xf numFmtId="185" fontId="8" fillId="0" borderId="83" xfId="6" applyNumberFormat="1" applyFont="1" applyBorder="1" applyAlignment="1">
      <alignment horizontal="center" vertical="center"/>
    </xf>
    <xf numFmtId="185" fontId="8" fillId="0" borderId="39" xfId="6" applyNumberFormat="1" applyFont="1" applyBorder="1" applyAlignment="1">
      <alignment horizontal="center" vertical="center"/>
    </xf>
    <xf numFmtId="0" fontId="8" fillId="0" borderId="94" xfId="0" applyFont="1" applyBorder="1" applyAlignment="1">
      <alignment horizontal="center" vertical="center"/>
    </xf>
    <xf numFmtId="0" fontId="8" fillId="0" borderId="0" xfId="0" applyFont="1" applyAlignment="1">
      <alignment horizontal="center" vertical="center"/>
    </xf>
    <xf numFmtId="0" fontId="8" fillId="0" borderId="75"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48" xfId="0" applyFont="1" applyBorder="1" applyAlignment="1">
      <alignment horizontal="center" vertical="center"/>
    </xf>
    <xf numFmtId="185" fontId="8" fillId="0" borderId="64" xfId="6" applyNumberFormat="1" applyFont="1" applyBorder="1" applyAlignment="1">
      <alignment horizontal="center" vertical="center"/>
    </xf>
    <xf numFmtId="0" fontId="8" fillId="0" borderId="90"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11" borderId="92" xfId="0" applyFont="1" applyFill="1" applyBorder="1" applyAlignment="1">
      <alignment horizontal="center" vertical="center"/>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72" xfId="0" applyFont="1" applyBorder="1" applyAlignment="1">
      <alignment horizontal="center" vertical="center"/>
    </xf>
    <xf numFmtId="0" fontId="11" fillId="0" borderId="102" xfId="0" applyFont="1" applyBorder="1" applyAlignment="1">
      <alignment horizontal="center" vertical="center"/>
    </xf>
    <xf numFmtId="38" fontId="8" fillId="0" borderId="42" xfId="6" applyFont="1" applyBorder="1" applyAlignment="1">
      <alignment horizontal="center" vertical="center"/>
    </xf>
    <xf numFmtId="38" fontId="8" fillId="0" borderId="43" xfId="6" applyFont="1" applyBorder="1" applyAlignment="1">
      <alignment horizontal="center" vertical="center"/>
    </xf>
    <xf numFmtId="38" fontId="8" fillId="0" borderId="61" xfId="6" applyFont="1" applyBorder="1" applyAlignment="1">
      <alignment horizontal="center" vertical="center"/>
    </xf>
    <xf numFmtId="38" fontId="8" fillId="0" borderId="1" xfId="6" applyFont="1" applyBorder="1" applyAlignment="1">
      <alignment horizontal="center" vertical="center"/>
    </xf>
    <xf numFmtId="38" fontId="8" fillId="0" borderId="101" xfId="6" applyFont="1" applyBorder="1" applyAlignment="1">
      <alignment horizontal="center" vertical="center"/>
    </xf>
    <xf numFmtId="38" fontId="8" fillId="0" borderId="72" xfId="6" applyFont="1" applyBorder="1" applyAlignment="1">
      <alignment horizontal="center" vertical="center"/>
    </xf>
    <xf numFmtId="183" fontId="8" fillId="0" borderId="106" xfId="0" applyNumberFormat="1" applyFont="1" applyBorder="1" applyAlignment="1">
      <alignment horizontal="center" vertical="center"/>
    </xf>
    <xf numFmtId="183" fontId="8" fillId="0" borderId="112" xfId="0" applyNumberFormat="1" applyFont="1" applyBorder="1" applyAlignment="1">
      <alignment horizontal="center" vertical="center"/>
    </xf>
    <xf numFmtId="0" fontId="11" fillId="0" borderId="97" xfId="0" applyFont="1" applyBorder="1" applyAlignment="1">
      <alignment horizontal="center" vertical="center"/>
    </xf>
    <xf numFmtId="0" fontId="11" fillId="0" borderId="70" xfId="0" applyFont="1" applyBorder="1" applyAlignment="1">
      <alignment horizontal="center" vertical="center"/>
    </xf>
    <xf numFmtId="0" fontId="11" fillId="0" borderId="98" xfId="0" applyFont="1" applyBorder="1" applyAlignment="1">
      <alignment horizontal="center" vertical="center"/>
    </xf>
    <xf numFmtId="38" fontId="8" fillId="0" borderId="70" xfId="0" applyNumberFormat="1" applyFont="1" applyBorder="1" applyAlignment="1">
      <alignment horizontal="right" vertical="center"/>
    </xf>
    <xf numFmtId="38" fontId="8" fillId="0" borderId="68" xfId="0" applyNumberFormat="1" applyFont="1" applyBorder="1" applyAlignment="1">
      <alignment horizontal="right" vertical="center"/>
    </xf>
    <xf numFmtId="38" fontId="11" fillId="0" borderId="97" xfId="0" applyNumberFormat="1" applyFont="1" applyBorder="1" applyAlignment="1">
      <alignment horizontal="right" vertical="center"/>
    </xf>
    <xf numFmtId="38" fontId="11" fillId="0" borderId="99" xfId="0" applyNumberFormat="1" applyFont="1" applyBorder="1" applyAlignment="1">
      <alignment horizontal="right" vertical="center"/>
    </xf>
    <xf numFmtId="38" fontId="8" fillId="0" borderId="69" xfId="0" applyNumberFormat="1" applyFont="1" applyBorder="1" applyAlignment="1">
      <alignment horizontal="right" vertical="center"/>
    </xf>
    <xf numFmtId="38" fontId="8" fillId="0" borderId="97" xfId="0" applyNumberFormat="1" applyFont="1" applyBorder="1" applyAlignment="1">
      <alignment horizontal="right" vertical="center"/>
    </xf>
    <xf numFmtId="38" fontId="8" fillId="0" borderId="99" xfId="0" applyNumberFormat="1" applyFont="1" applyBorder="1" applyAlignment="1">
      <alignment horizontal="right" vertical="center"/>
    </xf>
    <xf numFmtId="183" fontId="11" fillId="0" borderId="108" xfId="0" applyNumberFormat="1" applyFont="1" applyBorder="1" applyAlignment="1">
      <alignment horizontal="center" vertical="center"/>
    </xf>
    <xf numFmtId="183" fontId="11" fillId="0" borderId="114" xfId="0" applyNumberFormat="1" applyFont="1" applyBorder="1" applyAlignment="1">
      <alignment horizontal="center" vertical="center"/>
    </xf>
    <xf numFmtId="183" fontId="8" fillId="0" borderId="110" xfId="0" applyNumberFormat="1" applyFont="1" applyBorder="1" applyAlignment="1">
      <alignment horizontal="center" vertical="center"/>
    </xf>
    <xf numFmtId="183" fontId="8" fillId="0" borderId="116" xfId="0" applyNumberFormat="1" applyFont="1" applyBorder="1" applyAlignment="1">
      <alignment horizontal="center" vertical="center"/>
    </xf>
    <xf numFmtId="183" fontId="8" fillId="0" borderId="108" xfId="0" applyNumberFormat="1" applyFont="1" applyBorder="1" applyAlignment="1">
      <alignment horizontal="center" vertical="center"/>
    </xf>
    <xf numFmtId="183" fontId="8" fillId="0" borderId="114" xfId="0" applyNumberFormat="1" applyFont="1" applyBorder="1" applyAlignment="1">
      <alignment horizontal="center" vertical="center"/>
    </xf>
    <xf numFmtId="38" fontId="8" fillId="0" borderId="123" xfId="6" applyFont="1" applyBorder="1" applyAlignment="1">
      <alignment horizontal="center" vertical="center"/>
    </xf>
    <xf numFmtId="38" fontId="8" fillId="0" borderId="94" xfId="6" applyFont="1" applyBorder="1" applyAlignment="1">
      <alignment horizontal="center" vertical="center"/>
    </xf>
    <xf numFmtId="38" fontId="8" fillId="0" borderId="75" xfId="6" applyFont="1" applyBorder="1" applyAlignment="1">
      <alignment horizontal="center" vertical="center"/>
    </xf>
    <xf numFmtId="38" fontId="8" fillId="0" borderId="128" xfId="6" applyFont="1" applyBorder="1" applyAlignment="1">
      <alignment horizontal="center" vertical="center"/>
    </xf>
    <xf numFmtId="38" fontId="8" fillId="0" borderId="38" xfId="6" applyFont="1" applyBorder="1" applyAlignment="1">
      <alignment horizontal="center" vertical="center"/>
    </xf>
    <xf numFmtId="183" fontId="8" fillId="0" borderId="124" xfId="0" applyNumberFormat="1" applyFont="1" applyBorder="1" applyAlignment="1">
      <alignment horizontal="center" vertical="center"/>
    </xf>
    <xf numFmtId="183" fontId="8" fillId="0" borderId="125"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8" fillId="0" borderId="126" xfId="0" applyNumberFormat="1" applyFont="1" applyBorder="1" applyAlignment="1">
      <alignment horizontal="center" vertical="center"/>
    </xf>
    <xf numFmtId="183" fontId="11" fillId="0" borderId="24" xfId="0" applyNumberFormat="1" applyFont="1" applyBorder="1" applyAlignment="1">
      <alignment horizontal="center" vertical="center"/>
    </xf>
    <xf numFmtId="183" fontId="11" fillId="0" borderId="127" xfId="0" applyNumberFormat="1" applyFont="1" applyBorder="1" applyAlignment="1">
      <alignment horizontal="center" vertical="center"/>
    </xf>
    <xf numFmtId="183" fontId="8" fillId="0" borderId="24" xfId="0" applyNumberFormat="1" applyFont="1" applyBorder="1" applyAlignment="1">
      <alignment horizontal="center" vertical="center"/>
    </xf>
    <xf numFmtId="183" fontId="8" fillId="0" borderId="127"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38" fontId="8" fillId="0" borderId="62" xfId="6" applyFont="1" applyBorder="1" applyAlignment="1">
      <alignment horizontal="center" vertical="center"/>
    </xf>
    <xf numFmtId="38" fontId="8" fillId="0" borderId="64" xfId="6" applyFont="1" applyBorder="1" applyAlignment="1">
      <alignment horizontal="center" vertical="center"/>
    </xf>
    <xf numFmtId="183" fontId="8" fillId="0" borderId="139" xfId="0" applyNumberFormat="1" applyFont="1" applyBorder="1" applyAlignment="1">
      <alignment horizontal="center" vertical="center"/>
    </xf>
  </cellXfs>
  <cellStyles count="9">
    <cellStyle name="パーセント" xfId="4" builtinId="5"/>
    <cellStyle name="パーセント 2" xfId="7" xr:uid="{E990C9C0-FD30-4E92-9072-A1BAEB4024A1}"/>
    <cellStyle name="桁区切り" xfId="3" builtinId="6"/>
    <cellStyle name="桁区切り [0.00] 2" xfId="8" xr:uid="{7F103866-2D5C-4A7A-8069-CDBC975D8117}"/>
    <cellStyle name="桁区切り 2" xfId="6" xr:uid="{327B6D4C-D7EB-443D-B58B-82A009D6921E}"/>
    <cellStyle name="標準" xfId="0" builtinId="0"/>
    <cellStyle name="標準 2" xfId="1" xr:uid="{00000000-0005-0000-0000-000001000000}"/>
    <cellStyle name="標準 3" xfId="2" xr:uid="{00000000-0005-0000-0000-000002000000}"/>
    <cellStyle name="標準 4" xfId="5" xr:uid="{966806D8-5092-4F5B-A83F-EEDB3BB856E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216646</xdr:colOff>
      <xdr:row>47</xdr:row>
      <xdr:rowOff>91309</xdr:rowOff>
    </xdr:from>
    <xdr:to>
      <xdr:col>3</xdr:col>
      <xdr:colOff>421640</xdr:colOff>
      <xdr:row>47</xdr:row>
      <xdr:rowOff>91309</xdr:rowOff>
    </xdr:to>
    <xdr:cxnSp macro="">
      <xdr:nvCxnSpPr>
        <xdr:cNvPr id="3" name="直線矢印コネクタ 2">
          <a:extLst>
            <a:ext uri="{FF2B5EF4-FFF2-40B4-BE49-F238E27FC236}">
              <a16:creationId xmlns:a16="http://schemas.microsoft.com/office/drawing/2014/main" id="{194A342B-F8A0-4708-822C-993A8557DFEA}"/>
            </a:ext>
          </a:extLst>
        </xdr:cNvPr>
        <xdr:cNvCxnSpPr/>
      </xdr:nvCxnSpPr>
      <xdr:spPr>
        <a:xfrm>
          <a:off x="1727946" y="8028809"/>
          <a:ext cx="20499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4</xdr:col>
      <xdr:colOff>416364</xdr:colOff>
      <xdr:row>48</xdr:row>
      <xdr:rowOff>99545</xdr:rowOff>
    </xdr:from>
    <xdr:ext cx="453650" cy="264560"/>
    <xdr:sp macro="" textlink="">
      <xdr:nvSpPr>
        <xdr:cNvPr id="5" name="テキスト ボックス 4">
          <a:extLst>
            <a:ext uri="{FF2B5EF4-FFF2-40B4-BE49-F238E27FC236}">
              <a16:creationId xmlns:a16="http://schemas.microsoft.com/office/drawing/2014/main" id="{EE45CCA7-CDC1-4271-854F-B127B73A621D}"/>
            </a:ext>
          </a:extLst>
        </xdr:cNvPr>
        <xdr:cNvSpPr txBox="1"/>
      </xdr:nvSpPr>
      <xdr:spPr>
        <a:xfrm>
          <a:off x="2530914" y="8202145"/>
          <a:ext cx="4536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5/19</a:t>
          </a:r>
        </a:p>
      </xdr:txBody>
    </xdr:sp>
    <xdr:clientData/>
  </xdr:oneCellAnchor>
  <xdr:oneCellAnchor>
    <xdr:from>
      <xdr:col>4</xdr:col>
      <xdr:colOff>263974</xdr:colOff>
      <xdr:row>50</xdr:row>
      <xdr:rowOff>98518</xdr:rowOff>
    </xdr:from>
    <xdr:ext cx="876843" cy="328423"/>
    <xdr:sp macro="" textlink="">
      <xdr:nvSpPr>
        <xdr:cNvPr id="6" name="テキスト ボックス 5">
          <a:extLst>
            <a:ext uri="{FF2B5EF4-FFF2-40B4-BE49-F238E27FC236}">
              <a16:creationId xmlns:a16="http://schemas.microsoft.com/office/drawing/2014/main" id="{9F0984C6-19C7-4E8D-B91A-9BB6EF040274}"/>
            </a:ext>
          </a:extLst>
        </xdr:cNvPr>
        <xdr:cNvSpPr txBox="1"/>
      </xdr:nvSpPr>
      <xdr:spPr>
        <a:xfrm>
          <a:off x="2378524" y="8531318"/>
          <a:ext cx="8768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5/20</a:t>
          </a:r>
          <a:r>
            <a:rPr kumimoji="1" lang="ja-JP" altLang="en-US" sz="1100"/>
            <a:t>）</a:t>
          </a:r>
          <a:endParaRPr kumimoji="1" lang="en-US" altLang="ja-JP" sz="1100"/>
        </a:p>
      </xdr:txBody>
    </xdr:sp>
    <xdr:clientData/>
  </xdr:oneCellAnchor>
  <xdr:twoCellAnchor>
    <xdr:from>
      <xdr:col>3</xdr:col>
      <xdr:colOff>276336</xdr:colOff>
      <xdr:row>48</xdr:row>
      <xdr:rowOff>95119</xdr:rowOff>
    </xdr:from>
    <xdr:to>
      <xdr:col>3</xdr:col>
      <xdr:colOff>483870</xdr:colOff>
      <xdr:row>48</xdr:row>
      <xdr:rowOff>95119</xdr:rowOff>
    </xdr:to>
    <xdr:cxnSp macro="">
      <xdr:nvCxnSpPr>
        <xdr:cNvPr id="12" name="直線矢印コネクタ 11">
          <a:extLst>
            <a:ext uri="{FF2B5EF4-FFF2-40B4-BE49-F238E27FC236}">
              <a16:creationId xmlns:a16="http://schemas.microsoft.com/office/drawing/2014/main" id="{2F857072-6C7B-4EF0-BD82-2C56B59DBDA5}"/>
            </a:ext>
          </a:extLst>
        </xdr:cNvPr>
        <xdr:cNvCxnSpPr/>
      </xdr:nvCxnSpPr>
      <xdr:spPr>
        <a:xfrm>
          <a:off x="1787636" y="8197719"/>
          <a:ext cx="20753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443976</xdr:colOff>
      <xdr:row>49</xdr:row>
      <xdr:rowOff>76069</xdr:rowOff>
    </xdr:from>
    <xdr:to>
      <xdr:col>4</xdr:col>
      <xdr:colOff>444500</xdr:colOff>
      <xdr:row>49</xdr:row>
      <xdr:rowOff>76069</xdr:rowOff>
    </xdr:to>
    <xdr:cxnSp macro="">
      <xdr:nvCxnSpPr>
        <xdr:cNvPr id="13" name="直線矢印コネクタ 12">
          <a:extLst>
            <a:ext uri="{FF2B5EF4-FFF2-40B4-BE49-F238E27FC236}">
              <a16:creationId xmlns:a16="http://schemas.microsoft.com/office/drawing/2014/main" id="{D2E00409-06A5-450B-B94D-3C1D55D83BCE}"/>
            </a:ext>
          </a:extLst>
        </xdr:cNvPr>
        <xdr:cNvCxnSpPr/>
      </xdr:nvCxnSpPr>
      <xdr:spPr>
        <a:xfrm>
          <a:off x="1955276" y="8343769"/>
          <a:ext cx="60377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0613-0D03-4A6E-BA34-6D37C2C1B4F7}">
  <sheetPr>
    <pageSetUpPr fitToPage="1"/>
  </sheetPr>
  <dimension ref="A1:R97"/>
  <sheetViews>
    <sheetView tabSelected="1" topLeftCell="A7" zoomScaleNormal="100" workbookViewId="0">
      <selection activeCell="R43" sqref="R43"/>
    </sheetView>
  </sheetViews>
  <sheetFormatPr defaultRowHeight="13.2"/>
  <cols>
    <col min="1" max="1" width="4.33203125" customWidth="1"/>
    <col min="2" max="17" width="8.6640625" customWidth="1"/>
  </cols>
  <sheetData>
    <row r="1" spans="1:16">
      <c r="N1" s="224">
        <v>44652</v>
      </c>
      <c r="O1" s="224"/>
      <c r="P1" s="224"/>
    </row>
    <row r="2" spans="1:16" ht="19.2">
      <c r="F2" s="225" t="s">
        <v>143</v>
      </c>
      <c r="G2" s="225"/>
      <c r="H2" s="225"/>
      <c r="I2" s="225"/>
      <c r="J2" s="225"/>
      <c r="L2" s="226" t="s">
        <v>121</v>
      </c>
      <c r="M2" s="229" t="s">
        <v>257</v>
      </c>
      <c r="N2" s="229" t="s">
        <v>265</v>
      </c>
      <c r="O2" s="229" t="s">
        <v>266</v>
      </c>
      <c r="P2" s="229" t="s">
        <v>269</v>
      </c>
    </row>
    <row r="3" spans="1:16" ht="19.2">
      <c r="F3" s="230" t="s">
        <v>137</v>
      </c>
      <c r="G3" s="230"/>
      <c r="H3" s="230"/>
      <c r="I3" s="230"/>
      <c r="J3" s="230"/>
      <c r="L3" s="227"/>
      <c r="M3" s="227"/>
      <c r="N3" s="227"/>
      <c r="O3" s="227"/>
      <c r="P3" s="227"/>
    </row>
    <row r="4" spans="1:16">
      <c r="L4" s="228"/>
      <c r="M4" s="228"/>
      <c r="N4" s="228"/>
      <c r="O4" s="228"/>
      <c r="P4" s="228"/>
    </row>
    <row r="5" spans="1:16">
      <c r="K5" s="231" t="s">
        <v>253</v>
      </c>
      <c r="L5" s="231"/>
      <c r="M5" s="231"/>
      <c r="N5" s="231"/>
      <c r="O5" s="231"/>
      <c r="P5" s="231"/>
    </row>
    <row r="6" spans="1:16">
      <c r="K6" s="232" t="s">
        <v>254</v>
      </c>
      <c r="L6" s="232"/>
      <c r="M6" s="232"/>
      <c r="N6" s="232"/>
      <c r="O6" s="232"/>
      <c r="P6" s="232"/>
    </row>
    <row r="7" spans="1:16">
      <c r="A7" s="233" t="s">
        <v>36</v>
      </c>
      <c r="B7" s="234" t="s">
        <v>149</v>
      </c>
      <c r="C7" s="234"/>
      <c r="D7" s="235" t="s">
        <v>270</v>
      </c>
      <c r="E7" s="235"/>
      <c r="F7" s="235"/>
      <c r="G7" s="234" t="s">
        <v>0</v>
      </c>
      <c r="H7" s="234"/>
      <c r="I7" s="236" t="s">
        <v>271</v>
      </c>
      <c r="J7" s="237"/>
      <c r="K7" s="237"/>
      <c r="L7" s="237"/>
      <c r="M7" s="237"/>
      <c r="N7" s="237"/>
      <c r="O7" s="237"/>
      <c r="P7" s="237"/>
    </row>
    <row r="8" spans="1:16">
      <c r="A8" s="233"/>
      <c r="B8" s="234" t="s">
        <v>1</v>
      </c>
      <c r="C8" s="234"/>
      <c r="D8" s="237" t="s">
        <v>272</v>
      </c>
      <c r="E8" s="237"/>
      <c r="F8" s="237"/>
      <c r="G8" s="237"/>
      <c r="H8" s="237"/>
      <c r="I8" s="237"/>
      <c r="J8" s="237"/>
      <c r="K8" s="237"/>
      <c r="L8" s="237"/>
      <c r="M8" s="237"/>
      <c r="N8" s="237"/>
      <c r="O8" s="237"/>
      <c r="P8" s="237"/>
    </row>
    <row r="9" spans="1:16">
      <c r="A9" s="233"/>
      <c r="B9" s="234" t="s">
        <v>2</v>
      </c>
      <c r="C9" s="234"/>
      <c r="D9" s="237" t="s">
        <v>273</v>
      </c>
      <c r="E9" s="237"/>
      <c r="F9" s="237"/>
      <c r="G9" s="237"/>
      <c r="H9" s="237"/>
      <c r="I9" s="237"/>
      <c r="J9" s="237"/>
      <c r="K9" s="237"/>
      <c r="L9" s="237"/>
      <c r="M9" s="237"/>
      <c r="N9" s="237"/>
      <c r="O9" s="237"/>
      <c r="P9" s="237"/>
    </row>
    <row r="10" spans="1:16">
      <c r="A10" s="233"/>
      <c r="B10" s="234" t="s">
        <v>3</v>
      </c>
      <c r="C10" s="234"/>
      <c r="D10" s="237" t="s">
        <v>150</v>
      </c>
      <c r="E10" s="237"/>
      <c r="F10" s="237"/>
      <c r="G10" s="257" t="s">
        <v>138</v>
      </c>
      <c r="H10" s="257"/>
      <c r="I10" s="237" t="s">
        <v>147</v>
      </c>
      <c r="J10" s="237"/>
      <c r="K10" s="237"/>
      <c r="L10" s="234" t="s">
        <v>4</v>
      </c>
      <c r="M10" s="234"/>
      <c r="N10" s="237" t="s">
        <v>145</v>
      </c>
      <c r="O10" s="237"/>
      <c r="P10" s="237"/>
    </row>
    <row r="11" spans="1:16">
      <c r="A11" s="233"/>
      <c r="B11" s="238" t="s">
        <v>14</v>
      </c>
      <c r="C11" s="239"/>
      <c r="D11" s="242" t="s">
        <v>274</v>
      </c>
      <c r="E11" s="243"/>
      <c r="F11" s="243"/>
      <c r="G11" s="243"/>
      <c r="H11" s="243"/>
      <c r="I11" s="243"/>
      <c r="J11" s="243"/>
      <c r="K11" s="243"/>
      <c r="L11" s="243"/>
      <c r="M11" s="243"/>
      <c r="N11" s="243"/>
      <c r="O11" s="243"/>
      <c r="P11" s="244"/>
    </row>
    <row r="12" spans="1:16">
      <c r="A12" s="233"/>
      <c r="B12" s="240"/>
      <c r="C12" s="241"/>
      <c r="D12" s="245"/>
      <c r="E12" s="246"/>
      <c r="F12" s="246"/>
      <c r="G12" s="246"/>
      <c r="H12" s="246"/>
      <c r="I12" s="246"/>
      <c r="J12" s="246"/>
      <c r="K12" s="246"/>
      <c r="L12" s="246"/>
      <c r="M12" s="246"/>
      <c r="N12" s="246"/>
      <c r="O12" s="246"/>
      <c r="P12" s="247"/>
    </row>
    <row r="13" spans="1:16">
      <c r="A13" s="233"/>
      <c r="B13" s="248" t="s">
        <v>128</v>
      </c>
      <c r="C13" s="249"/>
      <c r="D13" s="250" t="s">
        <v>275</v>
      </c>
      <c r="E13" s="251"/>
      <c r="F13" s="252"/>
      <c r="G13" s="248" t="s">
        <v>129</v>
      </c>
      <c r="H13" s="249"/>
      <c r="I13" s="253" t="s">
        <v>130</v>
      </c>
      <c r="J13" s="254"/>
      <c r="K13" s="220" t="s">
        <v>151</v>
      </c>
      <c r="L13" s="255" t="s">
        <v>131</v>
      </c>
      <c r="M13" s="256"/>
      <c r="N13" s="220" t="s">
        <v>151</v>
      </c>
      <c r="O13" s="221" t="s">
        <v>132</v>
      </c>
      <c r="P13" s="220" t="s">
        <v>145</v>
      </c>
    </row>
    <row r="14" spans="1:16">
      <c r="A14" s="1"/>
      <c r="B14" s="13" t="s">
        <v>134</v>
      </c>
      <c r="C14" s="13"/>
      <c r="D14" s="14"/>
      <c r="E14" s="14"/>
      <c r="F14" s="14"/>
      <c r="G14" s="13"/>
      <c r="H14" s="13"/>
      <c r="I14" s="13"/>
      <c r="J14" s="13"/>
      <c r="L14" s="15"/>
      <c r="M14" s="15"/>
    </row>
    <row r="15" spans="1:16">
      <c r="A15" s="1"/>
      <c r="B15" s="13"/>
      <c r="C15" t="s">
        <v>148</v>
      </c>
      <c r="D15" s="14"/>
      <c r="E15" s="14"/>
      <c r="F15" s="14"/>
      <c r="G15" s="13"/>
      <c r="H15" s="13"/>
      <c r="I15" s="13"/>
      <c r="J15" s="13"/>
      <c r="L15" s="15"/>
      <c r="M15" s="15"/>
    </row>
    <row r="16" spans="1:16">
      <c r="B16" t="s">
        <v>146</v>
      </c>
    </row>
    <row r="17" spans="1:16">
      <c r="A17" s="233" t="s">
        <v>37</v>
      </c>
      <c r="B17" s="257" t="s">
        <v>5</v>
      </c>
      <c r="C17" s="257"/>
      <c r="D17" s="220" t="s">
        <v>258</v>
      </c>
      <c r="E17" s="220"/>
      <c r="F17" s="220"/>
      <c r="G17" s="257" t="s">
        <v>25</v>
      </c>
      <c r="H17" s="257"/>
      <c r="I17" s="237" t="s">
        <v>259</v>
      </c>
      <c r="J17" s="237"/>
      <c r="K17" s="237"/>
      <c r="L17" s="257" t="s">
        <v>26</v>
      </c>
      <c r="M17" s="257"/>
      <c r="N17" s="237" t="s">
        <v>259</v>
      </c>
      <c r="O17" s="237"/>
      <c r="P17" s="237"/>
    </row>
    <row r="18" spans="1:16">
      <c r="A18" s="233"/>
      <c r="B18" s="234" t="s">
        <v>6</v>
      </c>
      <c r="C18" s="234"/>
      <c r="D18" s="237" t="s">
        <v>240</v>
      </c>
      <c r="E18" s="237"/>
      <c r="F18" s="237"/>
      <c r="G18" s="257" t="s">
        <v>27</v>
      </c>
      <c r="H18" s="257"/>
      <c r="I18" s="237" t="s">
        <v>259</v>
      </c>
      <c r="J18" s="237"/>
      <c r="K18" s="237"/>
      <c r="L18" s="3"/>
      <c r="M18" s="4"/>
      <c r="N18" s="4"/>
      <c r="O18" s="4"/>
      <c r="P18" s="4"/>
    </row>
    <row r="19" spans="1:16">
      <c r="A19" s="233"/>
      <c r="B19" s="234" t="s">
        <v>29</v>
      </c>
      <c r="C19" s="234"/>
      <c r="D19" s="267">
        <v>44652</v>
      </c>
      <c r="E19" s="263"/>
      <c r="F19" s="8" t="s">
        <v>122</v>
      </c>
      <c r="G19" s="257" t="s">
        <v>30</v>
      </c>
      <c r="H19" s="257"/>
      <c r="I19" s="267">
        <v>44652</v>
      </c>
      <c r="J19" s="263"/>
      <c r="K19" s="8" t="s">
        <v>122</v>
      </c>
      <c r="L19" s="257" t="s">
        <v>31</v>
      </c>
      <c r="M19" s="257"/>
      <c r="N19" s="258">
        <v>1372000</v>
      </c>
      <c r="O19" s="258"/>
      <c r="P19" s="258"/>
    </row>
    <row r="20" spans="1:16">
      <c r="A20" s="233"/>
      <c r="B20" s="259" t="s">
        <v>135</v>
      </c>
      <c r="C20" s="260"/>
      <c r="D20" s="261"/>
      <c r="E20" s="262"/>
      <c r="F20" s="262"/>
      <c r="G20" s="262"/>
      <c r="H20" s="262"/>
      <c r="I20" s="262"/>
      <c r="J20" s="262"/>
      <c r="K20" s="262"/>
      <c r="L20" s="262"/>
      <c r="M20" s="262"/>
      <c r="N20" s="262"/>
      <c r="O20" s="262"/>
      <c r="P20" s="263"/>
    </row>
    <row r="21" spans="1:16">
      <c r="A21" s="233"/>
      <c r="B21" s="259" t="s">
        <v>123</v>
      </c>
      <c r="C21" s="260"/>
      <c r="D21" s="264" t="s">
        <v>124</v>
      </c>
      <c r="E21" s="264"/>
      <c r="F21" s="11"/>
      <c r="G21" s="253" t="s">
        <v>125</v>
      </c>
      <c r="H21" s="254"/>
      <c r="I21" s="16"/>
      <c r="J21" s="253" t="s">
        <v>126</v>
      </c>
      <c r="K21" s="254"/>
      <c r="L21" s="16"/>
      <c r="M21" s="265"/>
      <c r="N21" s="266"/>
      <c r="O21" s="9"/>
      <c r="P21" s="10"/>
    </row>
    <row r="22" spans="1:16">
      <c r="A22" s="233"/>
      <c r="B22" s="234" t="s">
        <v>7</v>
      </c>
      <c r="C22" s="234"/>
      <c r="D22" s="270"/>
      <c r="E22" s="237"/>
      <c r="F22" s="237"/>
      <c r="G22" s="257" t="s">
        <v>28</v>
      </c>
      <c r="H22" s="257"/>
      <c r="I22" s="271"/>
      <c r="J22" s="251"/>
      <c r="K22" s="252"/>
      <c r="L22" s="257" t="s">
        <v>8</v>
      </c>
      <c r="M22" s="257"/>
      <c r="N22" s="258">
        <v>1372000</v>
      </c>
      <c r="O22" s="258"/>
      <c r="P22" s="258"/>
    </row>
    <row r="23" spans="1:16">
      <c r="C23" s="12" t="s">
        <v>136</v>
      </c>
      <c r="D23" s="12"/>
      <c r="E23" s="12"/>
      <c r="F23" s="12"/>
      <c r="G23" s="12"/>
      <c r="H23" s="268" t="s">
        <v>127</v>
      </c>
      <c r="I23" s="268"/>
      <c r="J23" s="268"/>
      <c r="K23" s="268"/>
      <c r="L23" s="268"/>
      <c r="M23" s="268"/>
      <c r="N23" s="268"/>
      <c r="O23" s="268"/>
      <c r="P23" s="268"/>
    </row>
    <row r="24" spans="1:16">
      <c r="A24" s="233">
        <v>2</v>
      </c>
      <c r="B24" s="234" t="s">
        <v>9</v>
      </c>
      <c r="C24" s="234"/>
      <c r="D24" s="237" t="s">
        <v>276</v>
      </c>
      <c r="E24" s="237"/>
      <c r="F24" s="237"/>
      <c r="G24" s="257" t="s">
        <v>15</v>
      </c>
      <c r="H24" s="257"/>
      <c r="I24" s="269">
        <v>44701</v>
      </c>
      <c r="J24" s="269"/>
      <c r="K24" s="269"/>
      <c r="L24" s="257" t="s">
        <v>32</v>
      </c>
      <c r="M24" s="257"/>
      <c r="N24" s="269">
        <v>44742</v>
      </c>
      <c r="O24" s="269"/>
      <c r="P24" s="269"/>
    </row>
    <row r="25" spans="1:16">
      <c r="A25" s="233"/>
      <c r="B25" s="234" t="s">
        <v>10</v>
      </c>
      <c r="C25" s="234"/>
      <c r="D25" s="274" t="s">
        <v>281</v>
      </c>
      <c r="E25" s="274"/>
      <c r="F25" s="274"/>
      <c r="G25" s="234" t="s">
        <v>33</v>
      </c>
      <c r="H25" s="234"/>
      <c r="I25" s="275">
        <v>44701</v>
      </c>
      <c r="J25" s="275"/>
      <c r="K25" s="275"/>
      <c r="L25" s="234" t="s">
        <v>34</v>
      </c>
      <c r="M25" s="234"/>
      <c r="N25" s="275">
        <v>44742</v>
      </c>
      <c r="O25" s="275"/>
      <c r="P25" s="275"/>
    </row>
    <row r="26" spans="1:16">
      <c r="A26" s="233"/>
      <c r="B26" s="234" t="s">
        <v>11</v>
      </c>
      <c r="C26" s="234"/>
      <c r="D26" s="237" t="s">
        <v>267</v>
      </c>
      <c r="E26" s="237"/>
      <c r="F26" s="237"/>
      <c r="G26" s="257" t="s">
        <v>16</v>
      </c>
      <c r="H26" s="257"/>
      <c r="I26" s="269"/>
      <c r="J26" s="269"/>
      <c r="K26" s="269"/>
      <c r="L26" s="272" t="s">
        <v>144</v>
      </c>
      <c r="M26" s="272"/>
      <c r="N26" s="273">
        <v>1372000</v>
      </c>
      <c r="O26" s="273"/>
      <c r="P26" s="273"/>
    </row>
    <row r="27" spans="1:16">
      <c r="A27" s="233"/>
      <c r="B27" s="234" t="s">
        <v>12</v>
      </c>
      <c r="C27" s="234"/>
      <c r="D27" s="237" t="s">
        <v>268</v>
      </c>
      <c r="E27" s="237"/>
      <c r="F27" s="237"/>
      <c r="G27" s="257" t="s">
        <v>13</v>
      </c>
      <c r="H27" s="257"/>
      <c r="I27" s="237" t="s">
        <v>277</v>
      </c>
      <c r="J27" s="237"/>
      <c r="K27" s="237"/>
      <c r="L27" s="257" t="s">
        <v>70</v>
      </c>
      <c r="M27" s="257"/>
      <c r="N27" s="237" t="s">
        <v>278</v>
      </c>
      <c r="O27" s="237"/>
      <c r="P27" s="237"/>
    </row>
    <row r="28" spans="1:16">
      <c r="A28" s="233"/>
      <c r="B28" s="234" t="s">
        <v>67</v>
      </c>
      <c r="C28" s="234"/>
      <c r="D28" s="276"/>
      <c r="E28" s="276"/>
      <c r="F28" s="276"/>
      <c r="G28" s="257" t="s">
        <v>68</v>
      </c>
      <c r="H28" s="257"/>
      <c r="I28" s="235"/>
      <c r="J28" s="235"/>
      <c r="K28" s="235"/>
      <c r="L28" s="257" t="s">
        <v>69</v>
      </c>
      <c r="M28" s="257"/>
      <c r="N28" s="237" t="s">
        <v>139</v>
      </c>
      <c r="O28" s="237"/>
      <c r="P28" s="237"/>
    </row>
    <row r="29" spans="1:16">
      <c r="A29" s="233"/>
      <c r="B29" s="234" t="s">
        <v>110</v>
      </c>
      <c r="C29" s="234"/>
      <c r="D29" s="237" t="s">
        <v>154</v>
      </c>
      <c r="E29" s="237"/>
      <c r="F29" s="237"/>
    </row>
    <row r="30" spans="1:16" ht="13.5" customHeight="1">
      <c r="A30" s="233"/>
      <c r="B30" s="278" t="s">
        <v>35</v>
      </c>
      <c r="C30" s="234"/>
      <c r="D30" s="279" t="s">
        <v>279</v>
      </c>
      <c r="E30" s="235"/>
      <c r="F30" s="235"/>
      <c r="G30" s="235"/>
      <c r="H30" s="235"/>
      <c r="I30" s="235"/>
      <c r="J30" s="235"/>
      <c r="K30" s="235"/>
      <c r="L30" s="235"/>
      <c r="M30" s="235"/>
      <c r="N30" s="235"/>
      <c r="O30" s="235"/>
      <c r="P30" s="235"/>
    </row>
    <row r="31" spans="1:16">
      <c r="A31" s="233"/>
      <c r="B31" s="278"/>
      <c r="C31" s="234"/>
      <c r="D31" s="235"/>
      <c r="E31" s="235"/>
      <c r="F31" s="235"/>
      <c r="G31" s="235"/>
      <c r="H31" s="235"/>
      <c r="I31" s="235"/>
      <c r="J31" s="235"/>
      <c r="K31" s="235"/>
      <c r="L31" s="235"/>
      <c r="M31" s="235"/>
      <c r="N31" s="235"/>
      <c r="O31" s="235"/>
      <c r="P31" s="235"/>
    </row>
    <row r="32" spans="1:16">
      <c r="A32" s="233"/>
      <c r="B32" s="237"/>
      <c r="C32" s="237"/>
      <c r="D32" s="235"/>
      <c r="E32" s="235"/>
      <c r="F32" s="235"/>
      <c r="G32" s="235"/>
      <c r="H32" s="235"/>
      <c r="I32" s="235"/>
      <c r="J32" s="235"/>
      <c r="K32" s="235"/>
      <c r="L32" s="235"/>
      <c r="M32" s="235"/>
      <c r="N32" s="235"/>
      <c r="O32" s="235"/>
      <c r="P32" s="235"/>
    </row>
    <row r="33" spans="1:16">
      <c r="A33" s="233"/>
      <c r="B33" s="237"/>
      <c r="C33" s="237"/>
      <c r="D33" s="235"/>
      <c r="E33" s="235"/>
      <c r="F33" s="235"/>
      <c r="G33" s="235"/>
      <c r="H33" s="235"/>
      <c r="I33" s="235"/>
      <c r="J33" s="235"/>
      <c r="K33" s="235"/>
      <c r="L33" s="235"/>
      <c r="M33" s="235"/>
      <c r="N33" s="235"/>
      <c r="O33" s="235"/>
      <c r="P33" s="235"/>
    </row>
    <row r="35" spans="1:16">
      <c r="A35" s="233" t="s">
        <v>141</v>
      </c>
      <c r="B35" s="234" t="s">
        <v>38</v>
      </c>
      <c r="C35" s="234"/>
      <c r="D35" s="258">
        <v>1000000</v>
      </c>
      <c r="E35" s="258"/>
      <c r="F35" s="258"/>
      <c r="G35" s="234" t="s">
        <v>42</v>
      </c>
      <c r="H35" s="234"/>
      <c r="I35" s="258">
        <v>0</v>
      </c>
      <c r="J35" s="258"/>
      <c r="K35" s="258"/>
    </row>
    <row r="36" spans="1:16">
      <c r="A36" s="233"/>
      <c r="B36" s="234" t="s">
        <v>39</v>
      </c>
      <c r="C36" s="234"/>
      <c r="D36" s="280">
        <v>0</v>
      </c>
      <c r="E36" s="280"/>
      <c r="F36" s="280"/>
      <c r="G36" s="234" t="s">
        <v>40</v>
      </c>
      <c r="H36" s="234"/>
      <c r="I36" s="258">
        <v>0</v>
      </c>
      <c r="J36" s="258"/>
      <c r="K36" s="258"/>
      <c r="L36" s="234" t="s">
        <v>41</v>
      </c>
      <c r="M36" s="234"/>
      <c r="N36" s="258">
        <v>0</v>
      </c>
      <c r="O36" s="258"/>
      <c r="P36" s="258"/>
    </row>
    <row r="37" spans="1:16">
      <c r="A37" s="233"/>
      <c r="B37" s="234" t="s">
        <v>43</v>
      </c>
      <c r="C37" s="234"/>
      <c r="D37" s="258">
        <v>0</v>
      </c>
      <c r="E37" s="258"/>
      <c r="F37" s="258"/>
      <c r="G37" s="234" t="s">
        <v>44</v>
      </c>
      <c r="H37" s="234"/>
      <c r="I37" s="277"/>
      <c r="J37" s="277"/>
      <c r="K37" s="277"/>
    </row>
    <row r="38" spans="1:16">
      <c r="A38" s="233"/>
      <c r="B38" s="234" t="s">
        <v>45</v>
      </c>
      <c r="C38" s="234"/>
      <c r="D38" s="258">
        <v>0</v>
      </c>
      <c r="E38" s="258"/>
      <c r="F38" s="258"/>
      <c r="G38" s="234" t="s">
        <v>46</v>
      </c>
      <c r="H38" s="234"/>
      <c r="I38" s="277"/>
      <c r="J38" s="277"/>
      <c r="K38" s="277"/>
    </row>
    <row r="39" spans="1:16">
      <c r="A39" s="282" t="s">
        <v>142</v>
      </c>
      <c r="B39" s="281" t="s">
        <v>38</v>
      </c>
      <c r="C39" s="281"/>
      <c r="D39" s="273">
        <v>300000</v>
      </c>
      <c r="E39" s="273"/>
      <c r="F39" s="273"/>
      <c r="G39" s="281" t="s">
        <v>42</v>
      </c>
      <c r="H39" s="281"/>
      <c r="I39" s="273">
        <v>0</v>
      </c>
      <c r="J39" s="273"/>
      <c r="K39" s="273"/>
    </row>
    <row r="40" spans="1:16">
      <c r="A40" s="282"/>
      <c r="B40" s="281" t="s">
        <v>39</v>
      </c>
      <c r="C40" s="281"/>
      <c r="D40" s="273">
        <v>0</v>
      </c>
      <c r="E40" s="273"/>
      <c r="F40" s="273"/>
      <c r="G40" s="281" t="s">
        <v>40</v>
      </c>
      <c r="H40" s="281"/>
      <c r="I40" s="273">
        <v>0</v>
      </c>
      <c r="J40" s="273"/>
      <c r="K40" s="273"/>
      <c r="L40" s="281" t="s">
        <v>41</v>
      </c>
      <c r="M40" s="281"/>
      <c r="N40" s="273">
        <v>0</v>
      </c>
      <c r="O40" s="273"/>
      <c r="P40" s="273"/>
    </row>
    <row r="41" spans="1:16">
      <c r="A41" s="282"/>
      <c r="B41" s="281" t="s">
        <v>43</v>
      </c>
      <c r="C41" s="281"/>
      <c r="D41" s="273">
        <v>0</v>
      </c>
      <c r="E41" s="273"/>
      <c r="F41" s="273"/>
      <c r="G41" s="281" t="s">
        <v>44</v>
      </c>
      <c r="H41" s="281"/>
      <c r="I41" s="273">
        <v>0</v>
      </c>
      <c r="J41" s="273"/>
      <c r="K41" s="273"/>
    </row>
    <row r="42" spans="1:16">
      <c r="A42" s="282"/>
      <c r="B42" s="281" t="s">
        <v>45</v>
      </c>
      <c r="C42" s="281"/>
      <c r="D42" s="273">
        <v>0</v>
      </c>
      <c r="E42" s="273"/>
      <c r="F42" s="273"/>
      <c r="G42" s="281" t="s">
        <v>46</v>
      </c>
      <c r="H42" s="281"/>
      <c r="I42" s="273">
        <v>0</v>
      </c>
      <c r="J42" s="273"/>
      <c r="K42" s="273"/>
    </row>
    <row r="43" spans="1:16" ht="13.8" thickBot="1"/>
    <row r="44" spans="1:16" ht="13.8" thickBot="1">
      <c r="B44" s="293" t="s">
        <v>115</v>
      </c>
      <c r="C44" s="294"/>
      <c r="D44" s="301">
        <f>N22-SUM(D35:F38,I35:K38,N36)</f>
        <v>372000</v>
      </c>
      <c r="E44" s="301"/>
      <c r="F44" s="302"/>
      <c r="G44" t="s">
        <v>47</v>
      </c>
      <c r="J44" s="293" t="s">
        <v>116</v>
      </c>
      <c r="K44" s="294"/>
      <c r="L44" s="291">
        <f>N26-SUM(D39:F42,I39:K42,N40)</f>
        <v>1072000</v>
      </c>
      <c r="M44" s="291"/>
      <c r="N44" s="292"/>
      <c r="O44" t="s">
        <v>117</v>
      </c>
    </row>
    <row r="45" spans="1:16" ht="13.8" thickBot="1">
      <c r="B45" s="293" t="s">
        <v>118</v>
      </c>
      <c r="C45" s="294"/>
      <c r="D45" s="295">
        <f>D44/N22</f>
        <v>0.27113702623906705</v>
      </c>
      <c r="E45" s="295"/>
      <c r="F45" s="296"/>
      <c r="J45" s="293" t="s">
        <v>118</v>
      </c>
      <c r="K45" s="294"/>
      <c r="L45" s="297">
        <f>L44/N22</f>
        <v>0.78134110787172006</v>
      </c>
      <c r="M45" s="297"/>
      <c r="N45" s="298"/>
    </row>
    <row r="47" spans="1:16">
      <c r="A47" s="233" t="s">
        <v>21</v>
      </c>
      <c r="B47" s="234" t="s">
        <v>73</v>
      </c>
      <c r="C47" s="234"/>
      <c r="D47" s="222" t="s">
        <v>75</v>
      </c>
      <c r="E47" s="222" t="s">
        <v>76</v>
      </c>
      <c r="F47" s="222" t="s">
        <v>77</v>
      </c>
      <c r="G47" s="222" t="s">
        <v>78</v>
      </c>
      <c r="H47" s="222" t="s">
        <v>79</v>
      </c>
      <c r="I47" s="222" t="s">
        <v>80</v>
      </c>
      <c r="J47" s="222" t="s">
        <v>81</v>
      </c>
      <c r="K47" s="222" t="s">
        <v>82</v>
      </c>
      <c r="L47" s="222" t="s">
        <v>83</v>
      </c>
      <c r="M47" s="222" t="s">
        <v>84</v>
      </c>
      <c r="N47" s="222" t="s">
        <v>85</v>
      </c>
      <c r="O47" s="222" t="s">
        <v>86</v>
      </c>
      <c r="P47" s="222" t="s">
        <v>74</v>
      </c>
    </row>
    <row r="48" spans="1:16">
      <c r="A48" s="233"/>
      <c r="B48" s="299" t="s">
        <v>260</v>
      </c>
      <c r="C48" s="299"/>
      <c r="D48" s="220"/>
      <c r="E48" s="220"/>
      <c r="F48" s="220"/>
      <c r="G48" s="220"/>
      <c r="H48" s="220"/>
      <c r="I48" s="220"/>
      <c r="J48" s="220"/>
      <c r="K48" s="220"/>
      <c r="L48" s="220"/>
      <c r="M48" s="220"/>
      <c r="N48" s="220"/>
      <c r="O48" s="220"/>
      <c r="P48" s="220"/>
    </row>
    <row r="49" spans="1:16">
      <c r="A49" s="233"/>
      <c r="B49" s="300" t="s">
        <v>261</v>
      </c>
      <c r="C49" s="300"/>
      <c r="D49" s="220"/>
      <c r="E49" s="220"/>
      <c r="F49" s="220"/>
      <c r="G49" s="220"/>
      <c r="H49" s="220"/>
      <c r="I49" s="220"/>
      <c r="J49" s="220"/>
      <c r="K49" s="220"/>
      <c r="L49" s="220"/>
      <c r="M49" s="220"/>
      <c r="N49" s="220"/>
      <c r="O49" s="220"/>
      <c r="P49" s="220"/>
    </row>
    <row r="50" spans="1:16">
      <c r="A50" s="233"/>
      <c r="B50" s="300" t="s">
        <v>262</v>
      </c>
      <c r="C50" s="300"/>
      <c r="D50" s="220"/>
      <c r="E50" s="220"/>
      <c r="F50" s="220"/>
      <c r="G50" s="220"/>
      <c r="H50" s="220"/>
      <c r="I50" s="220"/>
      <c r="J50" s="220"/>
      <c r="K50" s="220"/>
      <c r="L50" s="220"/>
      <c r="M50" s="220"/>
      <c r="N50" s="220"/>
      <c r="O50" s="220"/>
      <c r="P50" s="220"/>
    </row>
    <row r="51" spans="1:16">
      <c r="A51" s="233"/>
      <c r="B51" s="300"/>
      <c r="C51" s="300"/>
      <c r="D51" s="220"/>
      <c r="E51" s="220"/>
      <c r="F51" s="220"/>
      <c r="G51" s="220"/>
      <c r="H51" s="220"/>
      <c r="I51" s="220"/>
      <c r="J51" s="220"/>
      <c r="K51" s="220"/>
      <c r="L51" s="220"/>
      <c r="M51" s="220"/>
      <c r="N51" s="220"/>
      <c r="O51" s="220"/>
      <c r="P51" s="220"/>
    </row>
    <row r="52" spans="1:16">
      <c r="A52" s="233"/>
      <c r="B52" s="300" t="s">
        <v>263</v>
      </c>
      <c r="C52" s="300"/>
      <c r="D52" s="220"/>
      <c r="E52" s="220"/>
      <c r="F52" s="220"/>
      <c r="G52" s="220"/>
      <c r="H52" s="220"/>
      <c r="I52" s="220"/>
      <c r="J52" s="220"/>
      <c r="K52" s="220"/>
      <c r="L52" s="220"/>
      <c r="M52" s="220"/>
      <c r="N52" s="220"/>
      <c r="O52" s="220"/>
      <c r="P52" s="220"/>
    </row>
    <row r="53" spans="1:16">
      <c r="A53" s="233"/>
      <c r="B53" s="300"/>
      <c r="C53" s="300"/>
      <c r="D53" s="220"/>
      <c r="E53" s="220"/>
      <c r="F53" s="220"/>
      <c r="G53" s="220"/>
      <c r="H53" s="220"/>
      <c r="I53" s="220"/>
      <c r="J53" s="220"/>
      <c r="K53" s="220"/>
      <c r="L53" s="220"/>
      <c r="M53" s="220"/>
      <c r="N53" s="220"/>
      <c r="O53" s="220"/>
      <c r="P53" s="220"/>
    </row>
    <row r="54" spans="1:16">
      <c r="A54" s="233"/>
      <c r="B54" s="283"/>
      <c r="C54" s="283"/>
      <c r="D54" s="220"/>
      <c r="E54" s="220"/>
      <c r="F54" s="220"/>
      <c r="G54" s="220"/>
      <c r="H54" s="220"/>
      <c r="I54" s="220"/>
      <c r="J54" s="220"/>
      <c r="K54" s="220"/>
      <c r="L54" s="220"/>
      <c r="M54" s="220"/>
      <c r="N54" s="220"/>
      <c r="O54" s="220"/>
      <c r="P54" s="220"/>
    </row>
    <row r="56" spans="1:16">
      <c r="A56" s="284" t="s">
        <v>19</v>
      </c>
      <c r="B56" s="287" t="s">
        <v>280</v>
      </c>
      <c r="C56" s="288"/>
      <c r="D56" s="288"/>
      <c r="E56" s="288"/>
      <c r="F56" s="288"/>
      <c r="G56" s="288"/>
      <c r="H56" s="288"/>
      <c r="I56" s="288"/>
      <c r="J56" s="288"/>
      <c r="K56" s="288"/>
      <c r="L56" s="288"/>
      <c r="M56" s="288"/>
      <c r="N56" s="288"/>
      <c r="O56" s="288"/>
      <c r="P56" s="288"/>
    </row>
    <row r="57" spans="1:16">
      <c r="A57" s="285"/>
      <c r="B57" s="289"/>
      <c r="C57" s="289"/>
      <c r="D57" s="289"/>
      <c r="E57" s="289"/>
      <c r="F57" s="289"/>
      <c r="G57" s="289"/>
      <c r="H57" s="289"/>
      <c r="I57" s="289"/>
      <c r="J57" s="289"/>
      <c r="K57" s="289"/>
      <c r="L57" s="289"/>
      <c r="M57" s="289"/>
      <c r="N57" s="289"/>
      <c r="O57" s="289"/>
      <c r="P57" s="289"/>
    </row>
    <row r="58" spans="1:16">
      <c r="A58" s="285"/>
      <c r="B58" s="289"/>
      <c r="C58" s="289"/>
      <c r="D58" s="289"/>
      <c r="E58" s="289"/>
      <c r="F58" s="289"/>
      <c r="G58" s="289"/>
      <c r="H58" s="289"/>
      <c r="I58" s="289"/>
      <c r="J58" s="289"/>
      <c r="K58" s="289"/>
      <c r="L58" s="289"/>
      <c r="M58" s="289"/>
      <c r="N58" s="289"/>
      <c r="O58" s="289"/>
      <c r="P58" s="289"/>
    </row>
    <row r="59" spans="1:16">
      <c r="A59" s="285"/>
      <c r="B59" s="289"/>
      <c r="C59" s="289"/>
      <c r="D59" s="289"/>
      <c r="E59" s="289"/>
      <c r="F59" s="289"/>
      <c r="G59" s="289"/>
      <c r="H59" s="289"/>
      <c r="I59" s="289"/>
      <c r="J59" s="289"/>
      <c r="K59" s="289"/>
      <c r="L59" s="289"/>
      <c r="M59" s="289"/>
      <c r="N59" s="289"/>
      <c r="O59" s="289"/>
      <c r="P59" s="289"/>
    </row>
    <row r="60" spans="1:16">
      <c r="A60" s="286"/>
      <c r="B60" s="290"/>
      <c r="C60" s="290"/>
      <c r="D60" s="290"/>
      <c r="E60" s="290"/>
      <c r="F60" s="290"/>
      <c r="G60" s="290"/>
      <c r="H60" s="290"/>
      <c r="I60" s="290"/>
      <c r="J60" s="290"/>
      <c r="K60" s="290"/>
      <c r="L60" s="290"/>
      <c r="M60" s="290"/>
      <c r="N60" s="290"/>
      <c r="O60" s="290"/>
      <c r="P60" s="290"/>
    </row>
    <row r="62" spans="1:16">
      <c r="A62" s="233" t="s">
        <v>20</v>
      </c>
      <c r="B62" s="234" t="s">
        <v>87</v>
      </c>
      <c r="C62" s="234"/>
      <c r="D62" s="303" t="s">
        <v>140</v>
      </c>
      <c r="E62" s="303"/>
      <c r="F62" s="237" t="s">
        <v>256</v>
      </c>
      <c r="G62" s="237"/>
      <c r="H62" s="237"/>
      <c r="I62" s="237"/>
    </row>
    <row r="63" spans="1:16">
      <c r="A63" s="233"/>
      <c r="B63" s="234" t="s">
        <v>88</v>
      </c>
      <c r="C63" s="234"/>
      <c r="D63" s="303" t="s">
        <v>140</v>
      </c>
      <c r="E63" s="303"/>
      <c r="F63" s="237" t="s">
        <v>256</v>
      </c>
      <c r="G63" s="237"/>
      <c r="H63" s="237"/>
      <c r="I63" s="237"/>
    </row>
    <row r="64" spans="1:16">
      <c r="A64" s="233"/>
      <c r="B64" s="234" t="s">
        <v>89</v>
      </c>
      <c r="C64" s="234"/>
      <c r="D64" s="303" t="s">
        <v>140</v>
      </c>
      <c r="E64" s="303"/>
      <c r="F64" s="237" t="s">
        <v>255</v>
      </c>
      <c r="G64" s="237"/>
      <c r="H64" s="237"/>
      <c r="I64" s="237"/>
    </row>
    <row r="65" spans="1:18">
      <c r="A65" s="233"/>
      <c r="B65" s="234" t="s">
        <v>90</v>
      </c>
      <c r="C65" s="234"/>
      <c r="D65" s="303" t="s">
        <v>140</v>
      </c>
      <c r="E65" s="303"/>
      <c r="F65" s="237" t="s">
        <v>255</v>
      </c>
      <c r="G65" s="237"/>
      <c r="H65" s="237"/>
      <c r="I65" s="237"/>
    </row>
    <row r="67" spans="1:18">
      <c r="A67" s="233" t="s">
        <v>22</v>
      </c>
      <c r="B67" s="234" t="s">
        <v>91</v>
      </c>
      <c r="C67" s="234"/>
      <c r="D67" s="236" t="s">
        <v>252</v>
      </c>
      <c r="E67" s="236"/>
      <c r="F67" s="236"/>
      <c r="G67" s="236"/>
      <c r="H67" s="236"/>
      <c r="I67" s="234" t="s">
        <v>92</v>
      </c>
      <c r="J67" s="234"/>
      <c r="K67" s="236" t="s">
        <v>252</v>
      </c>
      <c r="L67" s="236"/>
      <c r="M67" s="236"/>
      <c r="N67" s="236"/>
      <c r="O67" s="236"/>
    </row>
    <row r="68" spans="1:18">
      <c r="A68" s="233"/>
      <c r="B68" s="234"/>
      <c r="C68" s="234"/>
      <c r="D68" s="236"/>
      <c r="E68" s="236"/>
      <c r="F68" s="236"/>
      <c r="G68" s="236"/>
      <c r="H68" s="236"/>
      <c r="I68" s="234"/>
      <c r="J68" s="234"/>
      <c r="K68" s="236"/>
      <c r="L68" s="236"/>
      <c r="M68" s="236"/>
      <c r="N68" s="236"/>
      <c r="O68" s="236"/>
    </row>
    <row r="69" spans="1:18">
      <c r="A69" s="233"/>
      <c r="B69" s="237"/>
      <c r="C69" s="237"/>
      <c r="D69" s="236"/>
      <c r="E69" s="236"/>
      <c r="F69" s="236"/>
      <c r="G69" s="236"/>
      <c r="H69" s="236"/>
      <c r="I69" s="237"/>
      <c r="J69" s="237"/>
      <c r="K69" s="236"/>
      <c r="L69" s="236"/>
      <c r="M69" s="236"/>
      <c r="N69" s="236"/>
      <c r="O69" s="236"/>
    </row>
    <row r="70" spans="1:18">
      <c r="A70" s="233"/>
      <c r="B70" s="237"/>
      <c r="C70" s="237"/>
      <c r="D70" s="236"/>
      <c r="E70" s="236"/>
      <c r="F70" s="236"/>
      <c r="G70" s="236"/>
      <c r="H70" s="236"/>
      <c r="I70" s="237"/>
      <c r="J70" s="237"/>
      <c r="K70" s="236"/>
      <c r="L70" s="236"/>
      <c r="M70" s="236"/>
      <c r="N70" s="236"/>
      <c r="O70" s="236"/>
    </row>
    <row r="71" spans="1:18">
      <c r="A71" s="233"/>
      <c r="B71" s="234" t="s">
        <v>23</v>
      </c>
      <c r="C71" s="234"/>
      <c r="D71" s="237"/>
      <c r="E71" s="237"/>
      <c r="F71" s="237"/>
      <c r="G71" s="237"/>
      <c r="H71" s="237"/>
      <c r="I71" s="234" t="s">
        <v>23</v>
      </c>
      <c r="J71" s="234"/>
      <c r="K71" s="237"/>
      <c r="L71" s="237"/>
      <c r="M71" s="237"/>
      <c r="N71" s="237"/>
      <c r="O71" s="237"/>
    </row>
    <row r="72" spans="1:18" ht="27" customHeight="1">
      <c r="A72" s="233"/>
      <c r="B72" s="234" t="s">
        <v>24</v>
      </c>
      <c r="C72" s="234"/>
      <c r="D72" s="236"/>
      <c r="E72" s="237"/>
      <c r="F72" s="237"/>
      <c r="G72" s="237"/>
      <c r="H72" s="237"/>
      <c r="I72" s="234" t="s">
        <v>24</v>
      </c>
      <c r="J72" s="234"/>
      <c r="K72" s="237"/>
      <c r="L72" s="237"/>
      <c r="M72" s="237"/>
      <c r="N72" s="237"/>
      <c r="O72" s="237"/>
    </row>
    <row r="73" spans="1:18">
      <c r="B73" t="s">
        <v>93</v>
      </c>
    </row>
    <row r="74" spans="1:18">
      <c r="A74" s="233" t="s">
        <v>71</v>
      </c>
      <c r="B74" s="304" t="s">
        <v>48</v>
      </c>
      <c r="C74" s="304"/>
      <c r="D74" s="304"/>
      <c r="E74" s="304"/>
      <c r="F74" s="305" t="s">
        <v>17</v>
      </c>
      <c r="G74" s="251"/>
      <c r="H74" s="251"/>
      <c r="I74" s="251"/>
      <c r="J74" s="252"/>
      <c r="K74" s="304" t="s">
        <v>103</v>
      </c>
      <c r="L74" s="304"/>
      <c r="M74" s="304" t="s">
        <v>66</v>
      </c>
      <c r="N74" s="304"/>
      <c r="O74" s="304" t="s">
        <v>65</v>
      </c>
      <c r="P74" s="304"/>
    </row>
    <row r="75" spans="1:18">
      <c r="A75" s="233"/>
      <c r="B75" s="2" t="s">
        <v>49</v>
      </c>
      <c r="C75" s="306" t="s">
        <v>58</v>
      </c>
      <c r="D75" s="306"/>
      <c r="E75" s="306"/>
      <c r="F75" s="5" t="s">
        <v>99</v>
      </c>
      <c r="G75" s="6"/>
      <c r="H75" s="6"/>
      <c r="I75" s="6"/>
      <c r="J75" s="7"/>
      <c r="K75" s="307" t="s">
        <v>140</v>
      </c>
      <c r="L75" s="308"/>
      <c r="M75" s="307" t="s">
        <v>240</v>
      </c>
      <c r="N75" s="308"/>
      <c r="O75" s="307"/>
      <c r="P75" s="308"/>
      <c r="R75" s="216"/>
    </row>
    <row r="76" spans="1:18">
      <c r="A76" s="233"/>
      <c r="B76" s="2" t="s">
        <v>50</v>
      </c>
      <c r="C76" s="306" t="s">
        <v>100</v>
      </c>
      <c r="D76" s="306"/>
      <c r="E76" s="306"/>
      <c r="F76" s="217" t="s">
        <v>101</v>
      </c>
      <c r="G76" s="218"/>
      <c r="H76" s="218"/>
      <c r="I76" s="218"/>
      <c r="J76" s="219"/>
      <c r="K76" s="307" t="s">
        <v>140</v>
      </c>
      <c r="L76" s="308"/>
      <c r="M76" s="307" t="s">
        <v>240</v>
      </c>
      <c r="N76" s="308"/>
      <c r="O76" s="307" t="s">
        <v>240</v>
      </c>
      <c r="P76" s="308"/>
    </row>
    <row r="77" spans="1:18">
      <c r="A77" s="233"/>
      <c r="B77" s="2" t="s">
        <v>51</v>
      </c>
      <c r="C77" s="306" t="s">
        <v>59</v>
      </c>
      <c r="D77" s="306"/>
      <c r="E77" s="306"/>
      <c r="F77" s="217" t="s">
        <v>102</v>
      </c>
      <c r="G77" s="218"/>
      <c r="H77" s="218"/>
      <c r="I77" s="218"/>
      <c r="J77" s="219"/>
      <c r="K77" s="307" t="s">
        <v>240</v>
      </c>
      <c r="L77" s="308"/>
      <c r="M77" s="307" t="s">
        <v>240</v>
      </c>
      <c r="N77" s="308"/>
      <c r="O77" s="307" t="s">
        <v>240</v>
      </c>
      <c r="P77" s="308"/>
    </row>
    <row r="78" spans="1:18">
      <c r="A78" s="233"/>
      <c r="B78" s="2" t="s">
        <v>53</v>
      </c>
      <c r="C78" s="306" t="s">
        <v>60</v>
      </c>
      <c r="D78" s="306"/>
      <c r="E78" s="306"/>
      <c r="F78" s="217" t="s">
        <v>94</v>
      </c>
      <c r="G78" s="218"/>
      <c r="H78" s="218"/>
      <c r="I78" s="218"/>
      <c r="J78" s="219"/>
      <c r="K78" s="307" t="s">
        <v>240</v>
      </c>
      <c r="L78" s="308"/>
      <c r="M78" s="307" t="s">
        <v>240</v>
      </c>
      <c r="N78" s="308"/>
      <c r="O78" s="307" t="s">
        <v>240</v>
      </c>
      <c r="P78" s="308"/>
    </row>
    <row r="79" spans="1:18">
      <c r="A79" s="233"/>
      <c r="B79" s="2" t="s">
        <v>52</v>
      </c>
      <c r="C79" s="306" t="s">
        <v>61</v>
      </c>
      <c r="D79" s="306"/>
      <c r="E79" s="306"/>
      <c r="F79" s="217" t="s">
        <v>95</v>
      </c>
      <c r="G79" s="218"/>
      <c r="H79" s="218"/>
      <c r="I79" s="218"/>
      <c r="J79" s="219"/>
      <c r="K79" s="307" t="s">
        <v>140</v>
      </c>
      <c r="L79" s="308"/>
      <c r="M79" s="307" t="s">
        <v>140</v>
      </c>
      <c r="N79" s="308"/>
      <c r="O79" s="307" t="s">
        <v>240</v>
      </c>
      <c r="P79" s="308"/>
    </row>
    <row r="80" spans="1:18">
      <c r="A80" s="233"/>
      <c r="B80" s="2" t="s">
        <v>54</v>
      </c>
      <c r="C80" s="306" t="s">
        <v>62</v>
      </c>
      <c r="D80" s="306"/>
      <c r="E80" s="306"/>
      <c r="F80" s="217" t="s">
        <v>96</v>
      </c>
      <c r="G80" s="218"/>
      <c r="H80" s="218"/>
      <c r="I80" s="218"/>
      <c r="J80" s="219"/>
      <c r="K80" s="307" t="s">
        <v>140</v>
      </c>
      <c r="L80" s="308"/>
      <c r="M80" s="307" t="s">
        <v>240</v>
      </c>
      <c r="N80" s="308"/>
      <c r="O80" s="307" t="s">
        <v>240</v>
      </c>
      <c r="P80" s="308"/>
    </row>
    <row r="81" spans="1:18">
      <c r="A81" s="233"/>
      <c r="B81" s="2" t="s">
        <v>55</v>
      </c>
      <c r="C81" s="306" t="s">
        <v>63</v>
      </c>
      <c r="D81" s="306"/>
      <c r="E81" s="306"/>
      <c r="F81" s="217" t="s">
        <v>97</v>
      </c>
      <c r="G81" s="218"/>
      <c r="H81" s="218"/>
      <c r="I81" s="218"/>
      <c r="J81" s="219"/>
      <c r="K81" s="307" t="s">
        <v>140</v>
      </c>
      <c r="L81" s="308"/>
      <c r="M81" s="307" t="s">
        <v>240</v>
      </c>
      <c r="N81" s="308"/>
      <c r="O81" s="307" t="s">
        <v>240</v>
      </c>
      <c r="P81" s="308"/>
    </row>
    <row r="82" spans="1:18">
      <c r="A82" s="233"/>
      <c r="B82" s="2" t="s">
        <v>56</v>
      </c>
      <c r="C82" s="306" t="s">
        <v>64</v>
      </c>
      <c r="D82" s="306"/>
      <c r="E82" s="306"/>
      <c r="F82" s="217" t="s">
        <v>98</v>
      </c>
      <c r="G82" s="218"/>
      <c r="H82" s="218"/>
      <c r="I82" s="218"/>
      <c r="J82" s="219"/>
      <c r="K82" s="307" t="s">
        <v>240</v>
      </c>
      <c r="L82" s="308"/>
      <c r="M82" s="307" t="s">
        <v>240</v>
      </c>
      <c r="N82" s="308"/>
      <c r="O82" s="307" t="s">
        <v>240</v>
      </c>
      <c r="P82" s="308"/>
    </row>
    <row r="83" spans="1:18">
      <c r="A83" s="233"/>
      <c r="B83" s="2" t="s">
        <v>57</v>
      </c>
      <c r="C83" s="306" t="s">
        <v>108</v>
      </c>
      <c r="D83" s="306"/>
      <c r="E83" s="306"/>
      <c r="F83" s="217" t="s">
        <v>109</v>
      </c>
      <c r="G83" s="218"/>
      <c r="H83" s="218"/>
      <c r="I83" s="218"/>
      <c r="J83" s="219"/>
      <c r="K83" s="307" t="s">
        <v>240</v>
      </c>
      <c r="L83" s="308"/>
      <c r="M83" s="307" t="s">
        <v>240</v>
      </c>
      <c r="N83" s="308"/>
      <c r="O83" s="307" t="s">
        <v>240</v>
      </c>
      <c r="P83" s="308"/>
    </row>
    <row r="84" spans="1:18">
      <c r="A84" s="1"/>
    </row>
    <row r="85" spans="1:18">
      <c r="A85" s="284" t="s">
        <v>18</v>
      </c>
      <c r="B85" s="309" t="s">
        <v>17</v>
      </c>
      <c r="C85" s="310"/>
      <c r="D85" s="311"/>
      <c r="E85" s="315" t="s">
        <v>111</v>
      </c>
      <c r="F85" s="316"/>
      <c r="G85" s="316"/>
      <c r="H85" s="316"/>
      <c r="I85" s="316"/>
      <c r="J85" s="317"/>
      <c r="K85" s="315" t="s">
        <v>112</v>
      </c>
      <c r="L85" s="316"/>
      <c r="M85" s="316"/>
      <c r="N85" s="316"/>
      <c r="O85" s="316"/>
      <c r="P85" s="317"/>
    </row>
    <row r="86" spans="1:18">
      <c r="A86" s="285"/>
      <c r="B86" s="312"/>
      <c r="C86" s="313"/>
      <c r="D86" s="314"/>
      <c r="E86" s="315" t="s">
        <v>107</v>
      </c>
      <c r="F86" s="317"/>
      <c r="G86" s="315" t="s">
        <v>106</v>
      </c>
      <c r="H86" s="317"/>
      <c r="I86" s="315" t="s">
        <v>113</v>
      </c>
      <c r="J86" s="317"/>
      <c r="K86" s="315" t="s">
        <v>119</v>
      </c>
      <c r="L86" s="317"/>
      <c r="M86" s="315" t="s">
        <v>120</v>
      </c>
      <c r="N86" s="317"/>
      <c r="O86" s="315" t="s">
        <v>113</v>
      </c>
      <c r="P86" s="317"/>
      <c r="R86" s="216"/>
    </row>
    <row r="87" spans="1:18">
      <c r="A87" s="285"/>
      <c r="B87" s="325" t="s">
        <v>114</v>
      </c>
      <c r="C87" s="326"/>
      <c r="D87" s="327"/>
      <c r="E87" s="322">
        <v>30</v>
      </c>
      <c r="F87" s="323"/>
      <c r="G87" s="322"/>
      <c r="H87" s="323"/>
      <c r="I87" s="305"/>
      <c r="J87" s="318"/>
      <c r="K87" s="324" t="s">
        <v>240</v>
      </c>
      <c r="L87" s="324"/>
      <c r="M87" s="322"/>
      <c r="N87" s="323"/>
      <c r="O87" s="305"/>
      <c r="P87" s="318"/>
    </row>
    <row r="88" spans="1:18">
      <c r="A88" s="285"/>
      <c r="B88" s="319" t="s">
        <v>100</v>
      </c>
      <c r="C88" s="320"/>
      <c r="D88" s="321"/>
      <c r="E88" s="322">
        <v>50</v>
      </c>
      <c r="F88" s="323"/>
      <c r="G88" s="322"/>
      <c r="H88" s="323"/>
      <c r="I88" s="305"/>
      <c r="J88" s="318"/>
      <c r="K88" s="324" t="s">
        <v>240</v>
      </c>
      <c r="L88" s="324"/>
      <c r="M88" s="322"/>
      <c r="N88" s="323"/>
      <c r="O88" s="305"/>
      <c r="P88" s="318"/>
    </row>
    <row r="89" spans="1:18">
      <c r="A89" s="285"/>
      <c r="B89" s="319" t="s">
        <v>105</v>
      </c>
      <c r="C89" s="320"/>
      <c r="D89" s="321"/>
      <c r="E89" s="322">
        <v>80</v>
      </c>
      <c r="F89" s="323"/>
      <c r="G89" s="322"/>
      <c r="H89" s="323"/>
      <c r="I89" s="305"/>
      <c r="J89" s="318"/>
      <c r="K89" s="324" t="s">
        <v>240</v>
      </c>
      <c r="L89" s="324"/>
      <c r="M89" s="322"/>
      <c r="N89" s="323"/>
      <c r="O89" s="305"/>
      <c r="P89" s="318"/>
    </row>
    <row r="90" spans="1:18">
      <c r="A90" s="285"/>
      <c r="B90" s="319" t="s">
        <v>104</v>
      </c>
      <c r="C90" s="320"/>
      <c r="D90" s="321"/>
      <c r="E90" s="322">
        <v>150</v>
      </c>
      <c r="F90" s="323"/>
      <c r="G90" s="322"/>
      <c r="H90" s="323"/>
      <c r="I90" s="305"/>
      <c r="J90" s="318"/>
      <c r="K90" s="324" t="s">
        <v>240</v>
      </c>
      <c r="L90" s="324"/>
      <c r="M90" s="322"/>
      <c r="N90" s="323"/>
      <c r="O90" s="305"/>
      <c r="P90" s="318"/>
    </row>
    <row r="91" spans="1:18">
      <c r="A91" s="285"/>
      <c r="B91" s="319" t="s">
        <v>95</v>
      </c>
      <c r="C91" s="320"/>
      <c r="D91" s="321"/>
      <c r="E91" s="328">
        <v>200</v>
      </c>
      <c r="F91" s="329"/>
      <c r="G91" s="322"/>
      <c r="H91" s="323"/>
      <c r="I91" s="305"/>
      <c r="J91" s="318"/>
      <c r="K91" s="324" t="s">
        <v>240</v>
      </c>
      <c r="L91" s="324"/>
      <c r="M91" s="324" t="s">
        <v>240</v>
      </c>
      <c r="N91" s="324"/>
      <c r="O91" s="324" t="s">
        <v>240</v>
      </c>
      <c r="P91" s="324"/>
    </row>
    <row r="92" spans="1:18">
      <c r="A92" s="285"/>
      <c r="B92" s="319" t="s">
        <v>96</v>
      </c>
      <c r="C92" s="320"/>
      <c r="D92" s="321"/>
      <c r="E92" s="328">
        <v>20</v>
      </c>
      <c r="F92" s="329"/>
      <c r="G92" s="322"/>
      <c r="H92" s="323"/>
      <c r="I92" s="305"/>
      <c r="J92" s="318"/>
      <c r="K92" s="324" t="s">
        <v>240</v>
      </c>
      <c r="L92" s="324"/>
      <c r="M92" s="324" t="s">
        <v>240</v>
      </c>
      <c r="N92" s="324"/>
      <c r="O92" s="324" t="s">
        <v>240</v>
      </c>
      <c r="P92" s="324"/>
    </row>
    <row r="93" spans="1:18">
      <c r="A93" s="285"/>
      <c r="B93" s="319" t="s">
        <v>97</v>
      </c>
      <c r="C93" s="320"/>
      <c r="D93" s="321"/>
      <c r="E93" s="322">
        <v>20</v>
      </c>
      <c r="F93" s="323"/>
      <c r="G93" s="322"/>
      <c r="H93" s="323"/>
      <c r="I93" s="322"/>
      <c r="J93" s="323"/>
      <c r="K93" s="324" t="s">
        <v>240</v>
      </c>
      <c r="L93" s="324"/>
      <c r="M93" s="324" t="s">
        <v>240</v>
      </c>
      <c r="N93" s="324"/>
      <c r="O93" s="324" t="s">
        <v>240</v>
      </c>
      <c r="P93" s="324"/>
    </row>
    <row r="94" spans="1:18">
      <c r="A94" s="285"/>
      <c r="B94" s="319" t="s">
        <v>98</v>
      </c>
      <c r="C94" s="320"/>
      <c r="D94" s="321"/>
      <c r="E94" s="322">
        <v>10</v>
      </c>
      <c r="F94" s="323"/>
      <c r="G94" s="322"/>
      <c r="H94" s="323"/>
      <c r="I94" s="322"/>
      <c r="J94" s="323"/>
      <c r="K94" s="324" t="s">
        <v>240</v>
      </c>
      <c r="L94" s="324"/>
      <c r="M94" s="324" t="s">
        <v>240</v>
      </c>
      <c r="N94" s="324"/>
      <c r="O94" s="324" t="s">
        <v>240</v>
      </c>
      <c r="P94" s="324"/>
    </row>
    <row r="95" spans="1:18">
      <c r="A95" s="286"/>
      <c r="B95" s="319" t="s">
        <v>108</v>
      </c>
      <c r="C95" s="320"/>
      <c r="D95" s="321"/>
      <c r="E95" s="322">
        <v>5</v>
      </c>
      <c r="F95" s="323"/>
      <c r="G95" s="322"/>
      <c r="H95" s="323"/>
      <c r="I95" s="322"/>
      <c r="J95" s="323"/>
      <c r="K95" s="324" t="s">
        <v>240</v>
      </c>
      <c r="L95" s="324"/>
      <c r="M95" s="324" t="s">
        <v>240</v>
      </c>
      <c r="N95" s="324"/>
      <c r="O95" s="324" t="s">
        <v>240</v>
      </c>
      <c r="P95" s="324"/>
    </row>
    <row r="96" spans="1:18">
      <c r="B96" t="s">
        <v>133</v>
      </c>
    </row>
    <row r="97" spans="2:2">
      <c r="B97" s="223" t="s">
        <v>264</v>
      </c>
    </row>
  </sheetData>
  <mergeCells count="295">
    <mergeCell ref="O95:P95"/>
    <mergeCell ref="B95:D95"/>
    <mergeCell ref="E95:F95"/>
    <mergeCell ref="G95:H95"/>
    <mergeCell ref="I95:J95"/>
    <mergeCell ref="K95:L95"/>
    <mergeCell ref="M95:N95"/>
    <mergeCell ref="O93:P93"/>
    <mergeCell ref="B94:D94"/>
    <mergeCell ref="E94:F94"/>
    <mergeCell ref="G94:H94"/>
    <mergeCell ref="I94:J94"/>
    <mergeCell ref="K94:L94"/>
    <mergeCell ref="M94:N94"/>
    <mergeCell ref="O94:P94"/>
    <mergeCell ref="B93:D93"/>
    <mergeCell ref="E93:F93"/>
    <mergeCell ref="G93:H93"/>
    <mergeCell ref="I93:J93"/>
    <mergeCell ref="K93:L93"/>
    <mergeCell ref="M93:N93"/>
    <mergeCell ref="O91:P91"/>
    <mergeCell ref="B92:D92"/>
    <mergeCell ref="E92:F92"/>
    <mergeCell ref="G92:H92"/>
    <mergeCell ref="I92:J92"/>
    <mergeCell ref="K92:L92"/>
    <mergeCell ref="M92:N92"/>
    <mergeCell ref="O92:P92"/>
    <mergeCell ref="B91:D91"/>
    <mergeCell ref="E91:F91"/>
    <mergeCell ref="G91:H91"/>
    <mergeCell ref="I91:J91"/>
    <mergeCell ref="K91:L91"/>
    <mergeCell ref="M91:N91"/>
    <mergeCell ref="O89:P89"/>
    <mergeCell ref="B90:D90"/>
    <mergeCell ref="E90:F90"/>
    <mergeCell ref="G90:H90"/>
    <mergeCell ref="I90:J90"/>
    <mergeCell ref="K90:L90"/>
    <mergeCell ref="M90:N90"/>
    <mergeCell ref="O90:P90"/>
    <mergeCell ref="B89:D89"/>
    <mergeCell ref="E89:F89"/>
    <mergeCell ref="G89:H89"/>
    <mergeCell ref="I89:J89"/>
    <mergeCell ref="K89:L89"/>
    <mergeCell ref="M89:N89"/>
    <mergeCell ref="A85:A95"/>
    <mergeCell ref="B85:D86"/>
    <mergeCell ref="E85:J85"/>
    <mergeCell ref="K85:P85"/>
    <mergeCell ref="E86:F86"/>
    <mergeCell ref="G86:H86"/>
    <mergeCell ref="I86:J86"/>
    <mergeCell ref="K86:L86"/>
    <mergeCell ref="M86:N86"/>
    <mergeCell ref="O86:P86"/>
    <mergeCell ref="O87:P87"/>
    <mergeCell ref="B88:D88"/>
    <mergeCell ref="E88:F88"/>
    <mergeCell ref="G88:H88"/>
    <mergeCell ref="I88:J88"/>
    <mergeCell ref="K88:L88"/>
    <mergeCell ref="M88:N88"/>
    <mergeCell ref="O88:P88"/>
    <mergeCell ref="B87:D87"/>
    <mergeCell ref="E87:F87"/>
    <mergeCell ref="G87:H87"/>
    <mergeCell ref="I87:J87"/>
    <mergeCell ref="K87:L87"/>
    <mergeCell ref="M87:N87"/>
    <mergeCell ref="M77:N77"/>
    <mergeCell ref="O77:P77"/>
    <mergeCell ref="C82:E82"/>
    <mergeCell ref="K82:L82"/>
    <mergeCell ref="M82:N82"/>
    <mergeCell ref="O82:P82"/>
    <mergeCell ref="C83:E83"/>
    <mergeCell ref="K83:L83"/>
    <mergeCell ref="M83:N83"/>
    <mergeCell ref="O83:P83"/>
    <mergeCell ref="C80:E80"/>
    <mergeCell ref="K80:L80"/>
    <mergeCell ref="M80:N80"/>
    <mergeCell ref="O80:P80"/>
    <mergeCell ref="C81:E81"/>
    <mergeCell ref="K81:L81"/>
    <mergeCell ref="M81:N81"/>
    <mergeCell ref="O81:P81"/>
    <mergeCell ref="A74:A83"/>
    <mergeCell ref="B74:E74"/>
    <mergeCell ref="F74:J74"/>
    <mergeCell ref="K74:L74"/>
    <mergeCell ref="M74:N74"/>
    <mergeCell ref="O74:P74"/>
    <mergeCell ref="C75:E75"/>
    <mergeCell ref="K75:L75"/>
    <mergeCell ref="M75:N75"/>
    <mergeCell ref="O75:P75"/>
    <mergeCell ref="C78:E78"/>
    <mergeCell ref="K78:L78"/>
    <mergeCell ref="M78:N78"/>
    <mergeCell ref="O78:P78"/>
    <mergeCell ref="C79:E79"/>
    <mergeCell ref="K79:L79"/>
    <mergeCell ref="M79:N79"/>
    <mergeCell ref="O79:P79"/>
    <mergeCell ref="C76:E76"/>
    <mergeCell ref="K76:L76"/>
    <mergeCell ref="M76:N76"/>
    <mergeCell ref="O76:P76"/>
    <mergeCell ref="C77:E77"/>
    <mergeCell ref="K77:L77"/>
    <mergeCell ref="K67:O70"/>
    <mergeCell ref="B71:C71"/>
    <mergeCell ref="D71:H71"/>
    <mergeCell ref="I71:J71"/>
    <mergeCell ref="K71:O71"/>
    <mergeCell ref="B72:C72"/>
    <mergeCell ref="D72:H72"/>
    <mergeCell ref="I72:J72"/>
    <mergeCell ref="K72:O72"/>
    <mergeCell ref="B65:C65"/>
    <mergeCell ref="D65:E65"/>
    <mergeCell ref="F65:I65"/>
    <mergeCell ref="A67:A72"/>
    <mergeCell ref="B67:C70"/>
    <mergeCell ref="D67:H70"/>
    <mergeCell ref="I67:J70"/>
    <mergeCell ref="A62:A65"/>
    <mergeCell ref="B62:C62"/>
    <mergeCell ref="D62:E62"/>
    <mergeCell ref="F62:I62"/>
    <mergeCell ref="B63:C63"/>
    <mergeCell ref="D63:E63"/>
    <mergeCell ref="F63:I63"/>
    <mergeCell ref="B64:C64"/>
    <mergeCell ref="D64:E64"/>
    <mergeCell ref="F64:I64"/>
    <mergeCell ref="B54:C54"/>
    <mergeCell ref="A56:A60"/>
    <mergeCell ref="B56:P60"/>
    <mergeCell ref="L44:N44"/>
    <mergeCell ref="B45:C45"/>
    <mergeCell ref="D45:F45"/>
    <mergeCell ref="J45:K45"/>
    <mergeCell ref="L45:N45"/>
    <mergeCell ref="A47:A54"/>
    <mergeCell ref="B47:C47"/>
    <mergeCell ref="B48:C48"/>
    <mergeCell ref="B49:C49"/>
    <mergeCell ref="B50:C50"/>
    <mergeCell ref="B44:C44"/>
    <mergeCell ref="D44:F44"/>
    <mergeCell ref="J44:K44"/>
    <mergeCell ref="B51:C51"/>
    <mergeCell ref="B52:C52"/>
    <mergeCell ref="B53:C53"/>
    <mergeCell ref="B41:C41"/>
    <mergeCell ref="D41:F41"/>
    <mergeCell ref="G41:H41"/>
    <mergeCell ref="I41:K41"/>
    <mergeCell ref="A35:A38"/>
    <mergeCell ref="B42:C42"/>
    <mergeCell ref="D42:F42"/>
    <mergeCell ref="G42:H42"/>
    <mergeCell ref="I42:K42"/>
    <mergeCell ref="B38:C38"/>
    <mergeCell ref="D38:F38"/>
    <mergeCell ref="G38:H38"/>
    <mergeCell ref="I38:K38"/>
    <mergeCell ref="A39:A42"/>
    <mergeCell ref="B39:C39"/>
    <mergeCell ref="D39:F39"/>
    <mergeCell ref="G39:H39"/>
    <mergeCell ref="I39:K39"/>
    <mergeCell ref="B40:C40"/>
    <mergeCell ref="D40:F40"/>
    <mergeCell ref="G40:H40"/>
    <mergeCell ref="I40:K40"/>
    <mergeCell ref="N36:P36"/>
    <mergeCell ref="B37:C37"/>
    <mergeCell ref="D37:F37"/>
    <mergeCell ref="G37:H37"/>
    <mergeCell ref="I37:K37"/>
    <mergeCell ref="B29:C29"/>
    <mergeCell ref="D29:F29"/>
    <mergeCell ref="B30:C33"/>
    <mergeCell ref="D30:P33"/>
    <mergeCell ref="B35:C35"/>
    <mergeCell ref="D35:F35"/>
    <mergeCell ref="G35:H35"/>
    <mergeCell ref="I35:K35"/>
    <mergeCell ref="B36:C36"/>
    <mergeCell ref="D36:F36"/>
    <mergeCell ref="G36:H36"/>
    <mergeCell ref="I36:K36"/>
    <mergeCell ref="L40:M40"/>
    <mergeCell ref="N40:P40"/>
    <mergeCell ref="L36:M36"/>
    <mergeCell ref="I25:K25"/>
    <mergeCell ref="L25:M25"/>
    <mergeCell ref="N25:P25"/>
    <mergeCell ref="B28:C28"/>
    <mergeCell ref="D28:F28"/>
    <mergeCell ref="G28:H28"/>
    <mergeCell ref="I28:K28"/>
    <mergeCell ref="L28:M28"/>
    <mergeCell ref="N28:P28"/>
    <mergeCell ref="B27:C27"/>
    <mergeCell ref="D27:F27"/>
    <mergeCell ref="G27:H27"/>
    <mergeCell ref="I27:K27"/>
    <mergeCell ref="L27:M27"/>
    <mergeCell ref="N27:P27"/>
    <mergeCell ref="L22:M22"/>
    <mergeCell ref="N22:P22"/>
    <mergeCell ref="H23:P23"/>
    <mergeCell ref="A24:A33"/>
    <mergeCell ref="B24:C24"/>
    <mergeCell ref="D24:F24"/>
    <mergeCell ref="G24:H24"/>
    <mergeCell ref="I24:K24"/>
    <mergeCell ref="L24:M24"/>
    <mergeCell ref="N24:P24"/>
    <mergeCell ref="A17:A22"/>
    <mergeCell ref="B22:C22"/>
    <mergeCell ref="D22:F22"/>
    <mergeCell ref="G22:H22"/>
    <mergeCell ref="I22:K22"/>
    <mergeCell ref="B26:C26"/>
    <mergeCell ref="D26:F26"/>
    <mergeCell ref="G26:H26"/>
    <mergeCell ref="I26:K26"/>
    <mergeCell ref="L26:M26"/>
    <mergeCell ref="N26:P26"/>
    <mergeCell ref="B25:C25"/>
    <mergeCell ref="D25:F25"/>
    <mergeCell ref="G25:H25"/>
    <mergeCell ref="N19:P19"/>
    <mergeCell ref="B20:C20"/>
    <mergeCell ref="D20:P20"/>
    <mergeCell ref="B21:C21"/>
    <mergeCell ref="D21:E21"/>
    <mergeCell ref="G21:H21"/>
    <mergeCell ref="J21:K21"/>
    <mergeCell ref="M21:N21"/>
    <mergeCell ref="N17:P17"/>
    <mergeCell ref="B18:C18"/>
    <mergeCell ref="D18:F18"/>
    <mergeCell ref="G18:H18"/>
    <mergeCell ref="I18:K18"/>
    <mergeCell ref="B19:C19"/>
    <mergeCell ref="D19:E19"/>
    <mergeCell ref="G19:H19"/>
    <mergeCell ref="I19:J19"/>
    <mergeCell ref="L19:M19"/>
    <mergeCell ref="B17:C17"/>
    <mergeCell ref="G17:H17"/>
    <mergeCell ref="I17:K17"/>
    <mergeCell ref="L17:M17"/>
    <mergeCell ref="K6:P6"/>
    <mergeCell ref="A7:A13"/>
    <mergeCell ref="B7:C7"/>
    <mergeCell ref="D7:F7"/>
    <mergeCell ref="G7:H7"/>
    <mergeCell ref="I7:P7"/>
    <mergeCell ref="B8:C8"/>
    <mergeCell ref="D8:P8"/>
    <mergeCell ref="B9:C9"/>
    <mergeCell ref="B11:C12"/>
    <mergeCell ref="D11:P12"/>
    <mergeCell ref="B13:C13"/>
    <mergeCell ref="D13:F13"/>
    <mergeCell ref="G13:H13"/>
    <mergeCell ref="I13:J13"/>
    <mergeCell ref="L13:M13"/>
    <mergeCell ref="D9:P9"/>
    <mergeCell ref="B10:C10"/>
    <mergeCell ref="D10:F10"/>
    <mergeCell ref="G10:H10"/>
    <mergeCell ref="I10:K10"/>
    <mergeCell ref="L10:M10"/>
    <mergeCell ref="N10:P10"/>
    <mergeCell ref="N1:P1"/>
    <mergeCell ref="F2:J2"/>
    <mergeCell ref="L2:L4"/>
    <mergeCell ref="M2:M4"/>
    <mergeCell ref="N2:N4"/>
    <mergeCell ref="O2:O4"/>
    <mergeCell ref="P2:P4"/>
    <mergeCell ref="F3:J3"/>
    <mergeCell ref="K5:P5"/>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1E2C-239D-409E-A2F2-67CD5F21AA16}">
  <sheetPr>
    <pageSetUpPr fitToPage="1"/>
  </sheetPr>
  <dimension ref="A1:L55"/>
  <sheetViews>
    <sheetView topLeftCell="A30" zoomScaleNormal="100" workbookViewId="0">
      <selection activeCell="L13" sqref="L13"/>
    </sheetView>
  </sheetViews>
  <sheetFormatPr defaultColWidth="15.6640625" defaultRowHeight="18"/>
  <cols>
    <col min="1" max="16384" width="15.6640625" style="17"/>
  </cols>
  <sheetData>
    <row r="1" spans="1:12" ht="18.600000000000001" thickBot="1">
      <c r="A1" s="17" t="s">
        <v>155</v>
      </c>
    </row>
    <row r="2" spans="1:12" ht="30" customHeight="1" thickBot="1">
      <c r="A2" s="332" t="s">
        <v>156</v>
      </c>
      <c r="B2" s="333"/>
      <c r="C2" s="18" t="s">
        <v>157</v>
      </c>
      <c r="D2" s="19" t="s">
        <v>158</v>
      </c>
      <c r="E2" s="19" t="s">
        <v>159</v>
      </c>
      <c r="F2" s="19" t="s">
        <v>160</v>
      </c>
      <c r="G2" s="19" t="s">
        <v>161</v>
      </c>
      <c r="H2" s="20" t="s">
        <v>162</v>
      </c>
      <c r="I2" s="21" t="s">
        <v>163</v>
      </c>
      <c r="L2" s="22"/>
    </row>
    <row r="3" spans="1:12" ht="30" customHeight="1" thickTop="1">
      <c r="A3" s="334" t="s">
        <v>164</v>
      </c>
      <c r="B3" s="23" t="s">
        <v>165</v>
      </c>
      <c r="C3" s="24">
        <v>0</v>
      </c>
      <c r="D3" s="25">
        <v>0</v>
      </c>
      <c r="E3" s="25">
        <v>0</v>
      </c>
      <c r="F3" s="25">
        <f>原価計算!L60</f>
        <v>6750000</v>
      </c>
      <c r="G3" s="26">
        <f>原価計算!N19+原価計算!N21+原価計算!N23</f>
        <v>1090000</v>
      </c>
      <c r="H3" s="27">
        <v>0</v>
      </c>
      <c r="I3" s="28">
        <f t="shared" ref="I3:I12" si="0">SUM(C3:H3)</f>
        <v>7840000</v>
      </c>
      <c r="L3" s="29"/>
    </row>
    <row r="4" spans="1:12" ht="20.25" customHeight="1">
      <c r="A4" s="335"/>
      <c r="B4" s="30" t="s">
        <v>166</v>
      </c>
      <c r="C4" s="24">
        <v>715000</v>
      </c>
      <c r="D4" s="25">
        <v>1235000</v>
      </c>
      <c r="E4" s="25">
        <v>1895000</v>
      </c>
      <c r="F4" s="25">
        <v>2080000</v>
      </c>
      <c r="G4" s="26">
        <f>原価計算!N18+原価計算!N20+原価計算!N22</f>
        <v>1085000</v>
      </c>
      <c r="H4" s="27">
        <v>375000</v>
      </c>
      <c r="I4" s="28">
        <f t="shared" si="0"/>
        <v>7385000</v>
      </c>
      <c r="J4" s="31">
        <f>I3-I4</f>
        <v>455000</v>
      </c>
      <c r="K4" s="32">
        <f>J4/I4</f>
        <v>6.1611374407582936E-2</v>
      </c>
      <c r="L4" s="29"/>
    </row>
    <row r="5" spans="1:12" ht="30" customHeight="1">
      <c r="A5" s="330" t="s">
        <v>72</v>
      </c>
      <c r="B5" s="33" t="s">
        <v>165</v>
      </c>
      <c r="C5" s="34">
        <v>0</v>
      </c>
      <c r="D5" s="35">
        <v>0</v>
      </c>
      <c r="E5" s="35">
        <v>0</v>
      </c>
      <c r="F5" s="35">
        <f>原価計算!L63+原価計算!L75</f>
        <v>14450000</v>
      </c>
      <c r="G5" s="35">
        <f>原価計算!N63-原価計算!L63+原価計算!N75-原価計算!L75</f>
        <v>4040000</v>
      </c>
      <c r="H5" s="36">
        <v>0</v>
      </c>
      <c r="I5" s="28">
        <f t="shared" si="0"/>
        <v>18490000</v>
      </c>
    </row>
    <row r="6" spans="1:12" ht="20.25" customHeight="1">
      <c r="A6" s="335"/>
      <c r="B6" s="30" t="s">
        <v>166</v>
      </c>
      <c r="C6" s="34">
        <v>2415000</v>
      </c>
      <c r="D6" s="35">
        <v>2975000</v>
      </c>
      <c r="E6" s="35">
        <v>2845000</v>
      </c>
      <c r="F6" s="35">
        <v>3685000</v>
      </c>
      <c r="G6" s="35">
        <f>原価計算!N4+原価計算!N6+原価計算!N8+原価計算!N10+原価計算!N14+原価計算!N16+原価計算!N50</f>
        <v>4055000</v>
      </c>
      <c r="H6" s="36">
        <v>1805000</v>
      </c>
      <c r="I6" s="28">
        <f t="shared" si="0"/>
        <v>17780000</v>
      </c>
      <c r="J6" s="31">
        <f>I5-I6</f>
        <v>710000</v>
      </c>
      <c r="K6" s="32">
        <f>J6/I6</f>
        <v>3.9932508436445448E-2</v>
      </c>
    </row>
    <row r="7" spans="1:12" ht="30" customHeight="1">
      <c r="A7" s="330" t="s">
        <v>167</v>
      </c>
      <c r="B7" s="33" t="s">
        <v>165</v>
      </c>
      <c r="C7" s="34">
        <v>0</v>
      </c>
      <c r="D7" s="35">
        <v>0</v>
      </c>
      <c r="E7" s="35">
        <v>0</v>
      </c>
      <c r="F7" s="35">
        <f>原価計算!L66</f>
        <v>5860000</v>
      </c>
      <c r="G7" s="35">
        <f>原価計算!N29+原価計算!N31+原価計算!N35+原価計算!N37+原価計算!N39</f>
        <v>2100000</v>
      </c>
      <c r="H7" s="36">
        <v>0</v>
      </c>
      <c r="I7" s="28">
        <f t="shared" si="0"/>
        <v>7960000</v>
      </c>
    </row>
    <row r="8" spans="1:12" ht="20.25" customHeight="1">
      <c r="A8" s="335"/>
      <c r="B8" s="30" t="s">
        <v>166</v>
      </c>
      <c r="C8" s="34">
        <v>0</v>
      </c>
      <c r="D8" s="35">
        <v>1647500</v>
      </c>
      <c r="E8" s="35">
        <v>2100000</v>
      </c>
      <c r="F8" s="35">
        <v>2100000</v>
      </c>
      <c r="G8" s="35">
        <f>原価計算!N28+原価計算!N30+原価計算!N34+原価計算!N36+原価計算!N38</f>
        <v>2100000</v>
      </c>
      <c r="H8" s="36">
        <v>0</v>
      </c>
      <c r="I8" s="28">
        <f t="shared" si="0"/>
        <v>7947500</v>
      </c>
      <c r="J8" s="31">
        <f>I7-I8</f>
        <v>12500</v>
      </c>
      <c r="K8" s="32">
        <f>J8/I8</f>
        <v>1.5728216420257944E-3</v>
      </c>
    </row>
    <row r="9" spans="1:12" ht="30" customHeight="1">
      <c r="A9" s="330" t="s">
        <v>168</v>
      </c>
      <c r="B9" s="33" t="s">
        <v>165</v>
      </c>
      <c r="C9" s="34">
        <v>0</v>
      </c>
      <c r="D9" s="35"/>
      <c r="E9" s="35">
        <v>0</v>
      </c>
      <c r="F9" s="35">
        <f>原価計算!L69</f>
        <v>2550000</v>
      </c>
      <c r="G9" s="37">
        <f>原価計算!N41+原価計算!N43+原価計算!N45</f>
        <v>660000</v>
      </c>
      <c r="H9" s="38">
        <v>0</v>
      </c>
      <c r="I9" s="28">
        <f t="shared" si="0"/>
        <v>3210000</v>
      </c>
    </row>
    <row r="10" spans="1:12" ht="20.25" customHeight="1">
      <c r="A10" s="335"/>
      <c r="B10" s="39" t="s">
        <v>166</v>
      </c>
      <c r="C10" s="40">
        <v>0</v>
      </c>
      <c r="D10" s="41">
        <v>370000</v>
      </c>
      <c r="E10" s="41">
        <v>1230000</v>
      </c>
      <c r="F10" s="41">
        <v>950000</v>
      </c>
      <c r="G10" s="42">
        <f>原価計算!N40+原価計算!N42</f>
        <v>660000</v>
      </c>
      <c r="H10" s="43">
        <v>0</v>
      </c>
      <c r="I10" s="28">
        <f t="shared" si="0"/>
        <v>3210000</v>
      </c>
      <c r="J10" s="31">
        <f>I9-I10</f>
        <v>0</v>
      </c>
      <c r="K10" s="32">
        <f>J10/I10</f>
        <v>0</v>
      </c>
    </row>
    <row r="11" spans="1:12" ht="30" customHeight="1">
      <c r="A11" s="330" t="s">
        <v>169</v>
      </c>
      <c r="B11" s="33" t="s">
        <v>165</v>
      </c>
      <c r="C11" s="34">
        <v>0</v>
      </c>
      <c r="D11" s="35">
        <v>0</v>
      </c>
      <c r="E11" s="35">
        <v>0</v>
      </c>
      <c r="F11" s="35">
        <f>原価計算!L72</f>
        <v>500000</v>
      </c>
      <c r="G11" s="37">
        <v>0</v>
      </c>
      <c r="H11" s="38">
        <v>0</v>
      </c>
      <c r="I11" s="44">
        <f t="shared" si="0"/>
        <v>500000</v>
      </c>
    </row>
    <row r="12" spans="1:12" ht="20.25" customHeight="1" thickBot="1">
      <c r="A12" s="331"/>
      <c r="B12" s="45" t="s">
        <v>166</v>
      </c>
      <c r="C12" s="46">
        <v>0</v>
      </c>
      <c r="D12" s="47">
        <v>500000</v>
      </c>
      <c r="E12" s="47">
        <v>0</v>
      </c>
      <c r="F12" s="47">
        <v>0</v>
      </c>
      <c r="G12" s="48">
        <v>0</v>
      </c>
      <c r="H12" s="49">
        <v>0</v>
      </c>
      <c r="I12" s="50">
        <f t="shared" si="0"/>
        <v>500000</v>
      </c>
      <c r="J12" s="17">
        <f>I11-I12</f>
        <v>0</v>
      </c>
      <c r="K12" s="17">
        <f>J12/I12</f>
        <v>0</v>
      </c>
    </row>
    <row r="13" spans="1:12" ht="30" customHeight="1" thickTop="1">
      <c r="A13" s="336" t="s">
        <v>170</v>
      </c>
      <c r="B13" s="51" t="s">
        <v>165</v>
      </c>
      <c r="C13" s="52"/>
      <c r="D13" s="53"/>
      <c r="E13" s="53"/>
      <c r="F13" s="53">
        <f t="shared" ref="F13:I14" si="1">F3+F5+F7+F9+F11</f>
        <v>30110000</v>
      </c>
      <c r="G13" s="54">
        <f t="shared" si="1"/>
        <v>7890000</v>
      </c>
      <c r="H13" s="55">
        <f t="shared" si="1"/>
        <v>0</v>
      </c>
      <c r="I13" s="56">
        <f t="shared" si="1"/>
        <v>38000000</v>
      </c>
    </row>
    <row r="14" spans="1:12" ht="20.25" customHeight="1" thickBot="1">
      <c r="A14" s="337"/>
      <c r="B14" s="57" t="s">
        <v>166</v>
      </c>
      <c r="C14" s="58">
        <f>C4+C6+C8+C10+C12</f>
        <v>3130000</v>
      </c>
      <c r="D14" s="59">
        <f>D4+D6+D8+D10+D12</f>
        <v>6727500</v>
      </c>
      <c r="E14" s="59">
        <f>E4+E6+E8+E10+E12</f>
        <v>8070000</v>
      </c>
      <c r="F14" s="59">
        <f t="shared" si="1"/>
        <v>8815000</v>
      </c>
      <c r="G14" s="59">
        <f t="shared" si="1"/>
        <v>7900000</v>
      </c>
      <c r="H14" s="60">
        <f t="shared" si="1"/>
        <v>2180000</v>
      </c>
      <c r="I14" s="61">
        <f t="shared" si="1"/>
        <v>36822500</v>
      </c>
      <c r="K14" s="17">
        <f>J14/I14</f>
        <v>0</v>
      </c>
    </row>
    <row r="15" spans="1:12">
      <c r="I15" s="31">
        <f>I13-I14</f>
        <v>1177500</v>
      </c>
      <c r="J15" s="62">
        <f>I14-I15</f>
        <v>35645000</v>
      </c>
      <c r="K15" s="32">
        <f>J15/I15</f>
        <v>30.27176220806794</v>
      </c>
    </row>
    <row r="16" spans="1:12" ht="30" hidden="1" customHeight="1" thickBot="1">
      <c r="A16" s="63" t="s">
        <v>156</v>
      </c>
      <c r="B16" s="338" t="s">
        <v>72</v>
      </c>
      <c r="C16" s="339"/>
      <c r="D16" s="340" t="s">
        <v>171</v>
      </c>
      <c r="E16" s="341"/>
      <c r="F16" s="340" t="s">
        <v>172</v>
      </c>
      <c r="G16" s="341"/>
      <c r="H16" s="64" t="s">
        <v>170</v>
      </c>
      <c r="K16" s="22"/>
    </row>
    <row r="17" spans="1:11" ht="30" hidden="1" customHeight="1" thickTop="1">
      <c r="A17" s="334" t="s">
        <v>164</v>
      </c>
      <c r="B17" s="342">
        <v>5580000</v>
      </c>
      <c r="C17" s="343"/>
      <c r="D17" s="342">
        <v>1600000</v>
      </c>
      <c r="E17" s="343"/>
      <c r="F17" s="342">
        <v>1200000</v>
      </c>
      <c r="G17" s="343"/>
      <c r="H17" s="65">
        <f>SUM(B17:G17)</f>
        <v>8380000</v>
      </c>
      <c r="K17" s="29"/>
    </row>
    <row r="18" spans="1:11" ht="20.100000000000001" hidden="1" customHeight="1">
      <c r="A18" s="335"/>
      <c r="B18" s="344" t="s">
        <v>173</v>
      </c>
      <c r="C18" s="345"/>
      <c r="D18" s="345"/>
      <c r="E18" s="346"/>
      <c r="F18" s="344" t="s">
        <v>174</v>
      </c>
      <c r="G18" s="345"/>
      <c r="H18" s="347"/>
    </row>
    <row r="19" spans="1:11" ht="30" hidden="1" customHeight="1">
      <c r="A19" s="330" t="s">
        <v>72</v>
      </c>
      <c r="B19" s="348">
        <v>20300000</v>
      </c>
      <c r="C19" s="349"/>
      <c r="D19" s="348">
        <v>0</v>
      </c>
      <c r="E19" s="349"/>
      <c r="F19" s="348"/>
      <c r="G19" s="349"/>
      <c r="H19" s="65">
        <f>SUM(B19:G19)</f>
        <v>20300000</v>
      </c>
    </row>
    <row r="20" spans="1:11" ht="20.100000000000001" hidden="1" customHeight="1">
      <c r="A20" s="335"/>
      <c r="B20" s="344" t="s">
        <v>175</v>
      </c>
      <c r="C20" s="345"/>
      <c r="D20" s="345"/>
      <c r="E20" s="345"/>
      <c r="F20" s="345"/>
      <c r="G20" s="345"/>
      <c r="H20" s="347"/>
    </row>
    <row r="21" spans="1:11" ht="30" hidden="1" customHeight="1">
      <c r="A21" s="330" t="s">
        <v>167</v>
      </c>
      <c r="B21" s="348"/>
      <c r="C21" s="349"/>
      <c r="D21" s="348">
        <v>3200000</v>
      </c>
      <c r="E21" s="349"/>
      <c r="F21" s="348">
        <v>2400000</v>
      </c>
      <c r="G21" s="349"/>
      <c r="H21" s="65">
        <f>SUM(B21:G21)</f>
        <v>5600000</v>
      </c>
    </row>
    <row r="22" spans="1:11" ht="20.100000000000001" hidden="1" customHeight="1">
      <c r="A22" s="335"/>
      <c r="B22" s="344" t="s">
        <v>176</v>
      </c>
      <c r="C22" s="345"/>
      <c r="D22" s="345"/>
      <c r="E22" s="346"/>
      <c r="F22" s="344" t="s">
        <v>177</v>
      </c>
      <c r="G22" s="345"/>
      <c r="H22" s="347"/>
    </row>
    <row r="23" spans="1:11" ht="30" hidden="1" customHeight="1">
      <c r="A23" s="330" t="s">
        <v>168</v>
      </c>
      <c r="B23" s="348">
        <v>0</v>
      </c>
      <c r="C23" s="349"/>
      <c r="D23" s="348">
        <v>0</v>
      </c>
      <c r="E23" s="349"/>
      <c r="F23" s="348">
        <v>1720000</v>
      </c>
      <c r="G23" s="349"/>
      <c r="H23" s="65">
        <f>SUM(B23:G23)</f>
        <v>1720000</v>
      </c>
    </row>
    <row r="24" spans="1:11" ht="20.100000000000001" hidden="1" customHeight="1">
      <c r="A24" s="335"/>
      <c r="B24" s="344"/>
      <c r="C24" s="345"/>
      <c r="D24" s="345"/>
      <c r="E24" s="346"/>
      <c r="F24" s="344" t="s">
        <v>178</v>
      </c>
      <c r="G24" s="345"/>
      <c r="H24" s="347"/>
    </row>
    <row r="25" spans="1:11" ht="30" hidden="1" customHeight="1">
      <c r="A25" s="330" t="s">
        <v>169</v>
      </c>
      <c r="B25" s="348">
        <v>0</v>
      </c>
      <c r="C25" s="349"/>
      <c r="D25" s="348">
        <v>0</v>
      </c>
      <c r="E25" s="349"/>
      <c r="F25" s="348">
        <v>500000</v>
      </c>
      <c r="G25" s="349"/>
      <c r="H25" s="65">
        <f>SUM(B25:G25)</f>
        <v>500000</v>
      </c>
    </row>
    <row r="26" spans="1:11" ht="20.100000000000001" hidden="1" customHeight="1">
      <c r="A26" s="335"/>
      <c r="B26" s="344" t="s">
        <v>179</v>
      </c>
      <c r="C26" s="345"/>
      <c r="D26" s="345"/>
      <c r="E26" s="345"/>
      <c r="F26" s="345"/>
      <c r="G26" s="345"/>
      <c r="H26" s="347"/>
    </row>
    <row r="27" spans="1:11" ht="30" hidden="1" customHeight="1">
      <c r="A27" s="330" t="s">
        <v>180</v>
      </c>
      <c r="B27" s="348">
        <v>1500000</v>
      </c>
      <c r="C27" s="349"/>
      <c r="D27" s="348">
        <v>0</v>
      </c>
      <c r="E27" s="349"/>
      <c r="F27" s="348">
        <v>0</v>
      </c>
      <c r="G27" s="349"/>
      <c r="H27" s="65">
        <f>SUM(B27:G27)</f>
        <v>1500000</v>
      </c>
    </row>
    <row r="28" spans="1:11" ht="20.100000000000001" hidden="1" customHeight="1" thickBot="1">
      <c r="A28" s="331"/>
      <c r="B28" s="352" t="s">
        <v>181</v>
      </c>
      <c r="C28" s="353"/>
      <c r="D28" s="353"/>
      <c r="E28" s="353"/>
      <c r="F28" s="353"/>
      <c r="G28" s="353"/>
      <c r="H28" s="354"/>
    </row>
    <row r="29" spans="1:11" ht="30" hidden="1" customHeight="1" thickTop="1" thickBot="1">
      <c r="A29" s="66" t="s">
        <v>170</v>
      </c>
      <c r="B29" s="350">
        <f>B17+B19+B21+B25+B27</f>
        <v>27380000</v>
      </c>
      <c r="C29" s="351"/>
      <c r="D29" s="350">
        <f>D17+D19+D21+D25+D27</f>
        <v>4800000</v>
      </c>
      <c r="E29" s="351"/>
      <c r="F29" s="350">
        <f>F17+F19+F21+F25+F27</f>
        <v>4100000</v>
      </c>
      <c r="G29" s="351"/>
      <c r="H29" s="67">
        <f>SUM(H17:H28)</f>
        <v>38000000</v>
      </c>
    </row>
    <row r="30" spans="1:11" ht="18.600000000000001" thickBot="1"/>
    <row r="31" spans="1:11" ht="25.05" customHeight="1" thickBot="1">
      <c r="A31" s="68" t="s">
        <v>182</v>
      </c>
      <c r="B31" s="69" t="s">
        <v>156</v>
      </c>
      <c r="C31" s="70" t="s">
        <v>183</v>
      </c>
      <c r="D31" s="70" t="s">
        <v>157</v>
      </c>
      <c r="E31" s="70" t="s">
        <v>184</v>
      </c>
      <c r="F31" s="70" t="s">
        <v>159</v>
      </c>
      <c r="G31" s="70" t="s">
        <v>160</v>
      </c>
      <c r="H31" s="70" t="s">
        <v>161</v>
      </c>
      <c r="I31" s="71" t="s">
        <v>162</v>
      </c>
    </row>
    <row r="32" spans="1:11" ht="24.75" customHeight="1" thickTop="1">
      <c r="A32" s="72">
        <v>1</v>
      </c>
      <c r="B32" s="73" t="s">
        <v>72</v>
      </c>
      <c r="C32" s="74" t="s">
        <v>152</v>
      </c>
      <c r="D32" s="75">
        <v>0.5</v>
      </c>
      <c r="E32" s="75">
        <v>0.5</v>
      </c>
      <c r="F32" s="75">
        <v>0.5</v>
      </c>
      <c r="G32" s="75">
        <v>0.5</v>
      </c>
      <c r="H32" s="75">
        <v>0.5</v>
      </c>
      <c r="I32" s="76">
        <v>0.5</v>
      </c>
    </row>
    <row r="33" spans="1:9" ht="24.75" customHeight="1">
      <c r="A33" s="77">
        <v>2</v>
      </c>
      <c r="B33" s="78" t="s">
        <v>72</v>
      </c>
      <c r="C33" s="79" t="s">
        <v>185</v>
      </c>
      <c r="D33" s="80">
        <v>1</v>
      </c>
      <c r="E33" s="80">
        <v>1</v>
      </c>
      <c r="F33" s="80">
        <v>1</v>
      </c>
      <c r="G33" s="80">
        <v>1</v>
      </c>
      <c r="H33" s="81">
        <v>1</v>
      </c>
      <c r="I33" s="82"/>
    </row>
    <row r="34" spans="1:9" ht="24.75" customHeight="1">
      <c r="A34" s="77">
        <v>3</v>
      </c>
      <c r="B34" s="78" t="s">
        <v>72</v>
      </c>
      <c r="C34" s="79" t="s">
        <v>186</v>
      </c>
      <c r="D34" s="80">
        <v>1</v>
      </c>
      <c r="E34" s="80">
        <v>1</v>
      </c>
      <c r="F34" s="80">
        <v>1</v>
      </c>
      <c r="G34" s="80">
        <v>1</v>
      </c>
      <c r="H34" s="81">
        <v>1</v>
      </c>
      <c r="I34" s="83">
        <v>1</v>
      </c>
    </row>
    <row r="35" spans="1:9" ht="24.75" customHeight="1">
      <c r="A35" s="77">
        <v>4</v>
      </c>
      <c r="B35" s="78" t="s">
        <v>72</v>
      </c>
      <c r="C35" s="79" t="s">
        <v>187</v>
      </c>
      <c r="D35" s="80">
        <v>1</v>
      </c>
      <c r="E35" s="80">
        <v>1</v>
      </c>
      <c r="F35" s="80">
        <v>1</v>
      </c>
      <c r="G35" s="80">
        <v>1</v>
      </c>
      <c r="H35" s="81">
        <v>1</v>
      </c>
      <c r="I35" s="83">
        <v>1</v>
      </c>
    </row>
    <row r="36" spans="1:9" ht="24.75" customHeight="1">
      <c r="A36" s="77">
        <v>5</v>
      </c>
      <c r="B36" s="78" t="s">
        <v>72</v>
      </c>
      <c r="C36" s="79" t="s">
        <v>188</v>
      </c>
      <c r="D36" s="79"/>
      <c r="E36" s="80">
        <v>1</v>
      </c>
      <c r="F36" s="79"/>
      <c r="G36" s="79"/>
      <c r="H36" s="79"/>
      <c r="I36" s="82"/>
    </row>
    <row r="37" spans="1:9" ht="24.75" customHeight="1">
      <c r="A37" s="77">
        <v>6</v>
      </c>
      <c r="B37" s="78" t="s">
        <v>72</v>
      </c>
      <c r="C37" s="79" t="s">
        <v>189</v>
      </c>
      <c r="D37" s="79"/>
      <c r="E37" s="79"/>
      <c r="F37" s="79"/>
      <c r="G37" s="81">
        <v>1</v>
      </c>
      <c r="H37" s="84">
        <v>1</v>
      </c>
      <c r="I37" s="82"/>
    </row>
    <row r="38" spans="1:9" ht="24.75" customHeight="1">
      <c r="A38" s="77">
        <v>7</v>
      </c>
      <c r="B38" s="78" t="s">
        <v>72</v>
      </c>
      <c r="C38" s="79" t="s">
        <v>190</v>
      </c>
      <c r="D38" s="79"/>
      <c r="E38" s="79"/>
      <c r="F38" s="80">
        <v>0.8</v>
      </c>
      <c r="G38" s="80">
        <v>1</v>
      </c>
      <c r="H38" s="81">
        <v>1</v>
      </c>
      <c r="I38" s="82"/>
    </row>
    <row r="39" spans="1:9" ht="24.75" customHeight="1">
      <c r="A39" s="77">
        <v>8</v>
      </c>
      <c r="B39" s="78" t="s">
        <v>164</v>
      </c>
      <c r="C39" s="79" t="s">
        <v>191</v>
      </c>
      <c r="D39" s="81">
        <v>0.5</v>
      </c>
      <c r="E39" s="81">
        <v>0.5</v>
      </c>
      <c r="F39" s="81">
        <v>0.5</v>
      </c>
      <c r="G39" s="81">
        <v>0.5</v>
      </c>
      <c r="H39" s="81">
        <v>0.5</v>
      </c>
      <c r="I39" s="82"/>
    </row>
    <row r="40" spans="1:9" ht="24.75" customHeight="1">
      <c r="A40" s="77">
        <v>9</v>
      </c>
      <c r="B40" s="78" t="s">
        <v>164</v>
      </c>
      <c r="C40" s="79" t="s">
        <v>192</v>
      </c>
      <c r="D40" s="80">
        <v>0.5</v>
      </c>
      <c r="E40" s="80">
        <v>0.7</v>
      </c>
      <c r="F40" s="80">
        <v>1</v>
      </c>
      <c r="G40" s="80">
        <v>1</v>
      </c>
      <c r="H40" s="85">
        <v>0.5</v>
      </c>
      <c r="I40" s="85">
        <v>0.5</v>
      </c>
    </row>
    <row r="41" spans="1:9" ht="24.75" customHeight="1">
      <c r="A41" s="77">
        <v>10</v>
      </c>
      <c r="B41" s="78" t="s">
        <v>164</v>
      </c>
      <c r="C41" s="79" t="s">
        <v>193</v>
      </c>
      <c r="D41" s="79"/>
      <c r="E41" s="80">
        <v>1</v>
      </c>
      <c r="F41" s="85">
        <v>1</v>
      </c>
      <c r="G41" s="85">
        <v>1</v>
      </c>
      <c r="H41" s="85">
        <v>1</v>
      </c>
      <c r="I41" s="82"/>
    </row>
    <row r="42" spans="1:9" ht="24.75" customHeight="1">
      <c r="A42" s="77">
        <v>11</v>
      </c>
      <c r="B42" s="78" t="s">
        <v>164</v>
      </c>
      <c r="C42" s="79" t="s">
        <v>194</v>
      </c>
      <c r="D42" s="79"/>
      <c r="E42" s="79"/>
      <c r="F42" s="80">
        <v>0.5</v>
      </c>
      <c r="G42" s="80">
        <v>0.5</v>
      </c>
      <c r="H42" s="79"/>
      <c r="I42" s="82"/>
    </row>
    <row r="43" spans="1:9" ht="24.75" customHeight="1">
      <c r="A43" s="77">
        <v>12</v>
      </c>
      <c r="B43" s="78" t="s">
        <v>164</v>
      </c>
      <c r="C43" s="79" t="s">
        <v>195</v>
      </c>
      <c r="D43" s="79"/>
      <c r="E43" s="79"/>
      <c r="F43" s="80">
        <v>0.5</v>
      </c>
      <c r="G43" s="80">
        <v>1</v>
      </c>
      <c r="H43" s="79"/>
      <c r="I43" s="82"/>
    </row>
    <row r="44" spans="1:9" ht="24.75" customHeight="1">
      <c r="A44" s="77">
        <v>13</v>
      </c>
      <c r="B44" s="78" t="s">
        <v>167</v>
      </c>
      <c r="C44" s="79" t="s">
        <v>196</v>
      </c>
      <c r="D44" s="79"/>
      <c r="E44" s="75">
        <v>0.5</v>
      </c>
      <c r="F44" s="79"/>
      <c r="G44" s="79"/>
      <c r="H44" s="79"/>
      <c r="I44" s="82"/>
    </row>
    <row r="45" spans="1:9" ht="24.75" customHeight="1">
      <c r="A45" s="77">
        <v>14</v>
      </c>
      <c r="B45" s="78" t="s">
        <v>167</v>
      </c>
      <c r="C45" s="79" t="s">
        <v>197</v>
      </c>
      <c r="D45" s="79"/>
      <c r="E45" s="75">
        <v>0.5</v>
      </c>
      <c r="F45" s="80">
        <v>1</v>
      </c>
      <c r="G45" s="80">
        <v>1</v>
      </c>
      <c r="H45" s="86">
        <v>1</v>
      </c>
      <c r="I45" s="82"/>
    </row>
    <row r="46" spans="1:9" ht="24.75" customHeight="1">
      <c r="A46" s="77">
        <v>15</v>
      </c>
      <c r="B46" s="78" t="s">
        <v>167</v>
      </c>
      <c r="C46" s="79" t="s">
        <v>198</v>
      </c>
      <c r="D46" s="79"/>
      <c r="E46" s="80">
        <v>1</v>
      </c>
      <c r="F46" s="80">
        <v>1</v>
      </c>
      <c r="G46" s="80">
        <v>1</v>
      </c>
      <c r="H46" s="85">
        <v>1</v>
      </c>
      <c r="I46" s="82"/>
    </row>
    <row r="47" spans="1:9" ht="24.75" customHeight="1">
      <c r="A47" s="77">
        <v>16</v>
      </c>
      <c r="B47" s="78" t="s">
        <v>167</v>
      </c>
      <c r="C47" s="79" t="s">
        <v>199</v>
      </c>
      <c r="D47" s="79"/>
      <c r="E47" s="85">
        <v>1</v>
      </c>
      <c r="F47" s="85">
        <v>1</v>
      </c>
      <c r="G47" s="85">
        <v>1</v>
      </c>
      <c r="H47" s="86">
        <v>1</v>
      </c>
      <c r="I47" s="82"/>
    </row>
    <row r="48" spans="1:9" ht="24.75" customHeight="1">
      <c r="A48" s="77">
        <v>17</v>
      </c>
      <c r="B48" s="78" t="s">
        <v>167</v>
      </c>
      <c r="C48" s="79" t="s">
        <v>200</v>
      </c>
      <c r="D48" s="79"/>
      <c r="E48" s="85">
        <v>0.5</v>
      </c>
      <c r="F48" s="85">
        <v>1</v>
      </c>
      <c r="G48" s="85">
        <v>1</v>
      </c>
      <c r="H48" s="86">
        <v>1</v>
      </c>
      <c r="I48" s="82"/>
    </row>
    <row r="49" spans="1:10" ht="24.75" customHeight="1">
      <c r="A49" s="77">
        <v>18</v>
      </c>
      <c r="B49" s="78" t="s">
        <v>167</v>
      </c>
      <c r="C49" s="79" t="s">
        <v>201</v>
      </c>
      <c r="D49" s="79"/>
      <c r="E49" s="85">
        <v>0.5</v>
      </c>
      <c r="F49" s="85">
        <v>1</v>
      </c>
      <c r="G49" s="85">
        <v>1</v>
      </c>
      <c r="H49" s="86">
        <v>1</v>
      </c>
      <c r="I49" s="82"/>
    </row>
    <row r="50" spans="1:10" ht="24.75" customHeight="1">
      <c r="A50" s="77">
        <v>19</v>
      </c>
      <c r="B50" s="78" t="s">
        <v>169</v>
      </c>
      <c r="C50" s="79" t="s">
        <v>202</v>
      </c>
      <c r="D50" s="79"/>
      <c r="E50" s="87">
        <v>1</v>
      </c>
      <c r="F50" s="87"/>
      <c r="G50" s="87"/>
      <c r="H50" s="87"/>
      <c r="I50" s="88"/>
    </row>
    <row r="51" spans="1:10" ht="24.75" customHeight="1">
      <c r="A51" s="77">
        <v>20</v>
      </c>
      <c r="B51" s="78" t="s">
        <v>168</v>
      </c>
      <c r="C51" s="79" t="s">
        <v>203</v>
      </c>
      <c r="D51" s="79"/>
      <c r="E51" s="85">
        <v>1</v>
      </c>
      <c r="F51" s="85">
        <v>1</v>
      </c>
      <c r="G51" s="85">
        <v>1</v>
      </c>
      <c r="H51" s="86">
        <v>1</v>
      </c>
      <c r="I51" s="82"/>
    </row>
    <row r="52" spans="1:10" ht="24.75" customHeight="1">
      <c r="A52" s="77">
        <v>21</v>
      </c>
      <c r="B52" s="78" t="s">
        <v>168</v>
      </c>
      <c r="C52" s="79" t="s">
        <v>204</v>
      </c>
      <c r="D52" s="79"/>
      <c r="E52" s="79"/>
      <c r="F52" s="85">
        <v>1</v>
      </c>
      <c r="G52" s="85">
        <v>1</v>
      </c>
      <c r="H52" s="86">
        <v>1</v>
      </c>
      <c r="I52" s="82"/>
    </row>
    <row r="53" spans="1:10" ht="24.75" customHeight="1">
      <c r="A53" s="77">
        <v>22</v>
      </c>
      <c r="B53" s="78" t="s">
        <v>168</v>
      </c>
      <c r="C53" s="79" t="s">
        <v>205</v>
      </c>
      <c r="D53" s="79"/>
      <c r="E53" s="79"/>
      <c r="F53" s="85">
        <v>1</v>
      </c>
      <c r="G53" s="85">
        <v>1</v>
      </c>
      <c r="H53" s="79"/>
      <c r="I53" s="82"/>
    </row>
    <row r="54" spans="1:10" ht="24.75" customHeight="1" thickBot="1">
      <c r="A54" s="89">
        <v>23</v>
      </c>
      <c r="B54" s="90" t="s">
        <v>168</v>
      </c>
      <c r="C54" s="91" t="s">
        <v>206</v>
      </c>
      <c r="D54" s="91"/>
      <c r="E54" s="91"/>
      <c r="F54" s="92">
        <v>1</v>
      </c>
      <c r="G54" s="91"/>
      <c r="H54" s="91"/>
      <c r="I54" s="93"/>
    </row>
    <row r="55" spans="1:10">
      <c r="D55" s="17">
        <f t="shared" ref="D55:I55" si="2">SUM(D32:D54)</f>
        <v>4.5</v>
      </c>
      <c r="E55" s="17">
        <f t="shared" si="2"/>
        <v>12.7</v>
      </c>
      <c r="F55" s="17">
        <f t="shared" si="2"/>
        <v>16.8</v>
      </c>
      <c r="G55" s="17">
        <f t="shared" si="2"/>
        <v>17.5</v>
      </c>
      <c r="H55" s="17">
        <f t="shared" si="2"/>
        <v>14.5</v>
      </c>
      <c r="I55" s="17">
        <f t="shared" si="2"/>
        <v>3</v>
      </c>
      <c r="J55" s="94">
        <f>SUM(D55:I55)</f>
        <v>69</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984A-BD9F-4501-A83F-97374F944A46}">
  <dimension ref="B1:AE83"/>
  <sheetViews>
    <sheetView zoomScaleNormal="100" workbookViewId="0">
      <selection activeCell="F35" sqref="F35"/>
    </sheetView>
  </sheetViews>
  <sheetFormatPr defaultColWidth="8.77734375" defaultRowHeight="15"/>
  <cols>
    <col min="1" max="1" width="1.109375" style="95" customWidth="1"/>
    <col min="2" max="2" width="6" style="95" bestFit="1" customWidth="1"/>
    <col min="3" max="3" width="8.6640625" style="95" customWidth="1"/>
    <col min="4" max="4" width="12.6640625" style="95" customWidth="1"/>
    <col min="5" max="5" width="7.44140625" style="95" bestFit="1" customWidth="1"/>
    <col min="6" max="6" width="13.6640625" style="95" customWidth="1"/>
    <col min="7" max="7" width="6.88671875" style="95" bestFit="1" customWidth="1"/>
    <col min="8" max="8" width="13.6640625" style="95" customWidth="1"/>
    <col min="9" max="9" width="7.109375" style="95" bestFit="1" customWidth="1"/>
    <col min="10" max="10" width="13.6640625" style="95" customWidth="1"/>
    <col min="11" max="11" width="7.109375" style="95" bestFit="1" customWidth="1"/>
    <col min="12" max="12" width="13.6640625" style="95" customWidth="1"/>
    <col min="13" max="13" width="7.109375" style="95" customWidth="1"/>
    <col min="14" max="14" width="13.6640625" style="95" customWidth="1"/>
    <col min="15" max="15" width="7" style="95" customWidth="1"/>
    <col min="16" max="16" width="13.6640625" style="95" customWidth="1"/>
    <col min="17" max="17" width="7.33203125" style="95" bestFit="1" customWidth="1"/>
    <col min="18" max="18" width="13.6640625" style="95" customWidth="1"/>
    <col min="19" max="19" width="8.6640625" style="95" customWidth="1"/>
    <col min="20" max="20" width="15.6640625" style="95" customWidth="1"/>
    <col min="21" max="22" width="14.44140625" style="95" bestFit="1" customWidth="1"/>
    <col min="23" max="23" width="14.44140625" style="95" hidden="1" customWidth="1"/>
    <col min="24" max="24" width="13.6640625" style="95" hidden="1" customWidth="1"/>
    <col min="25" max="25" width="8.77734375" style="95" hidden="1" customWidth="1"/>
    <col min="26" max="26" width="12.109375" style="95" hidden="1" customWidth="1"/>
    <col min="27" max="27" width="14.109375" style="95" hidden="1" customWidth="1"/>
    <col min="28" max="28" width="8.77734375" style="95" hidden="1" customWidth="1"/>
    <col min="29" max="30" width="8.77734375" style="95"/>
    <col min="31" max="31" width="9.6640625" style="95" bestFit="1" customWidth="1"/>
    <col min="32" max="256" width="8.77734375" style="95"/>
    <col min="257" max="257" width="1.109375" style="95" customWidth="1"/>
    <col min="258" max="258" width="6" style="95" bestFit="1" customWidth="1"/>
    <col min="259" max="259" width="8.6640625" style="95" customWidth="1"/>
    <col min="260" max="260" width="12.6640625" style="95" customWidth="1"/>
    <col min="261" max="261" width="7.44140625" style="95" bestFit="1" customWidth="1"/>
    <col min="262" max="262" width="13.6640625" style="95" customWidth="1"/>
    <col min="263" max="263" width="6.88671875" style="95" bestFit="1" customWidth="1"/>
    <col min="264" max="264" width="13.6640625" style="95" customWidth="1"/>
    <col min="265" max="265" width="7.109375" style="95" bestFit="1" customWidth="1"/>
    <col min="266" max="266" width="13.6640625" style="95" customWidth="1"/>
    <col min="267" max="267" width="7.109375" style="95" bestFit="1" customWidth="1"/>
    <col min="268" max="268" width="13.6640625" style="95" customWidth="1"/>
    <col min="269" max="269" width="7.109375" style="95" customWidth="1"/>
    <col min="270" max="270" width="13.6640625" style="95" customWidth="1"/>
    <col min="271" max="271" width="7" style="95" customWidth="1"/>
    <col min="272" max="272" width="13.6640625" style="95" customWidth="1"/>
    <col min="273" max="273" width="7.33203125" style="95" bestFit="1" customWidth="1"/>
    <col min="274" max="274" width="13.6640625" style="95" customWidth="1"/>
    <col min="275" max="275" width="8.6640625" style="95" customWidth="1"/>
    <col min="276" max="276" width="15.6640625" style="95" customWidth="1"/>
    <col min="277" max="278" width="14.44140625" style="95" bestFit="1" customWidth="1"/>
    <col min="279" max="284" width="0" style="95" hidden="1" customWidth="1"/>
    <col min="285" max="512" width="8.77734375" style="95"/>
    <col min="513" max="513" width="1.109375" style="95" customWidth="1"/>
    <col min="514" max="514" width="6" style="95" bestFit="1" customWidth="1"/>
    <col min="515" max="515" width="8.6640625" style="95" customWidth="1"/>
    <col min="516" max="516" width="12.6640625" style="95" customWidth="1"/>
    <col min="517" max="517" width="7.44140625" style="95" bestFit="1" customWidth="1"/>
    <col min="518" max="518" width="13.6640625" style="95" customWidth="1"/>
    <col min="519" max="519" width="6.88671875" style="95" bestFit="1" customWidth="1"/>
    <col min="520" max="520" width="13.6640625" style="95" customWidth="1"/>
    <col min="521" max="521" width="7.109375" style="95" bestFit="1" customWidth="1"/>
    <col min="522" max="522" width="13.6640625" style="95" customWidth="1"/>
    <col min="523" max="523" width="7.109375" style="95" bestFit="1" customWidth="1"/>
    <col min="524" max="524" width="13.6640625" style="95" customWidth="1"/>
    <col min="525" max="525" width="7.109375" style="95" customWidth="1"/>
    <col min="526" max="526" width="13.6640625" style="95" customWidth="1"/>
    <col min="527" max="527" width="7" style="95" customWidth="1"/>
    <col min="528" max="528" width="13.6640625" style="95" customWidth="1"/>
    <col min="529" max="529" width="7.33203125" style="95" bestFit="1" customWidth="1"/>
    <col min="530" max="530" width="13.6640625" style="95" customWidth="1"/>
    <col min="531" max="531" width="8.6640625" style="95" customWidth="1"/>
    <col min="532" max="532" width="15.6640625" style="95" customWidth="1"/>
    <col min="533" max="534" width="14.44140625" style="95" bestFit="1" customWidth="1"/>
    <col min="535" max="540" width="0" style="95" hidden="1" customWidth="1"/>
    <col min="541" max="768" width="8.77734375" style="95"/>
    <col min="769" max="769" width="1.109375" style="95" customWidth="1"/>
    <col min="770" max="770" width="6" style="95" bestFit="1" customWidth="1"/>
    <col min="771" max="771" width="8.6640625" style="95" customWidth="1"/>
    <col min="772" max="772" width="12.6640625" style="95" customWidth="1"/>
    <col min="773" max="773" width="7.44140625" style="95" bestFit="1" customWidth="1"/>
    <col min="774" max="774" width="13.6640625" style="95" customWidth="1"/>
    <col min="775" max="775" width="6.88671875" style="95" bestFit="1" customWidth="1"/>
    <col min="776" max="776" width="13.6640625" style="95" customWidth="1"/>
    <col min="777" max="777" width="7.109375" style="95" bestFit="1" customWidth="1"/>
    <col min="778" max="778" width="13.6640625" style="95" customWidth="1"/>
    <col min="779" max="779" width="7.109375" style="95" bestFit="1" customWidth="1"/>
    <col min="780" max="780" width="13.6640625" style="95" customWidth="1"/>
    <col min="781" max="781" width="7.109375" style="95" customWidth="1"/>
    <col min="782" max="782" width="13.6640625" style="95" customWidth="1"/>
    <col min="783" max="783" width="7" style="95" customWidth="1"/>
    <col min="784" max="784" width="13.6640625" style="95" customWidth="1"/>
    <col min="785" max="785" width="7.33203125" style="95" bestFit="1" customWidth="1"/>
    <col min="786" max="786" width="13.6640625" style="95" customWidth="1"/>
    <col min="787" max="787" width="8.6640625" style="95" customWidth="1"/>
    <col min="788" max="788" width="15.6640625" style="95" customWidth="1"/>
    <col min="789" max="790" width="14.44140625" style="95" bestFit="1" customWidth="1"/>
    <col min="791" max="796" width="0" style="95" hidden="1" customWidth="1"/>
    <col min="797" max="1024" width="8.77734375" style="95"/>
    <col min="1025" max="1025" width="1.109375" style="95" customWidth="1"/>
    <col min="1026" max="1026" width="6" style="95" bestFit="1" customWidth="1"/>
    <col min="1027" max="1027" width="8.6640625" style="95" customWidth="1"/>
    <col min="1028" max="1028" width="12.6640625" style="95" customWidth="1"/>
    <col min="1029" max="1029" width="7.44140625" style="95" bestFit="1" customWidth="1"/>
    <col min="1030" max="1030" width="13.6640625" style="95" customWidth="1"/>
    <col min="1031" max="1031" width="6.88671875" style="95" bestFit="1" customWidth="1"/>
    <col min="1032" max="1032" width="13.6640625" style="95" customWidth="1"/>
    <col min="1033" max="1033" width="7.109375" style="95" bestFit="1" customWidth="1"/>
    <col min="1034" max="1034" width="13.6640625" style="95" customWidth="1"/>
    <col min="1035" max="1035" width="7.109375" style="95" bestFit="1" customWidth="1"/>
    <col min="1036" max="1036" width="13.6640625" style="95" customWidth="1"/>
    <col min="1037" max="1037" width="7.109375" style="95" customWidth="1"/>
    <col min="1038" max="1038" width="13.6640625" style="95" customWidth="1"/>
    <col min="1039" max="1039" width="7" style="95" customWidth="1"/>
    <col min="1040" max="1040" width="13.6640625" style="95" customWidth="1"/>
    <col min="1041" max="1041" width="7.33203125" style="95" bestFit="1" customWidth="1"/>
    <col min="1042" max="1042" width="13.6640625" style="95" customWidth="1"/>
    <col min="1043" max="1043" width="8.6640625" style="95" customWidth="1"/>
    <col min="1044" max="1044" width="15.6640625" style="95" customWidth="1"/>
    <col min="1045" max="1046" width="14.44140625" style="95" bestFit="1" customWidth="1"/>
    <col min="1047" max="1052" width="0" style="95" hidden="1" customWidth="1"/>
    <col min="1053" max="1280" width="8.77734375" style="95"/>
    <col min="1281" max="1281" width="1.109375" style="95" customWidth="1"/>
    <col min="1282" max="1282" width="6" style="95" bestFit="1" customWidth="1"/>
    <col min="1283" max="1283" width="8.6640625" style="95" customWidth="1"/>
    <col min="1284" max="1284" width="12.6640625" style="95" customWidth="1"/>
    <col min="1285" max="1285" width="7.44140625" style="95" bestFit="1" customWidth="1"/>
    <col min="1286" max="1286" width="13.6640625" style="95" customWidth="1"/>
    <col min="1287" max="1287" width="6.88671875" style="95" bestFit="1" customWidth="1"/>
    <col min="1288" max="1288" width="13.6640625" style="95" customWidth="1"/>
    <col min="1289" max="1289" width="7.109375" style="95" bestFit="1" customWidth="1"/>
    <col min="1290" max="1290" width="13.6640625" style="95" customWidth="1"/>
    <col min="1291" max="1291" width="7.109375" style="95" bestFit="1" customWidth="1"/>
    <col min="1292" max="1292" width="13.6640625" style="95" customWidth="1"/>
    <col min="1293" max="1293" width="7.109375" style="95" customWidth="1"/>
    <col min="1294" max="1294" width="13.6640625" style="95" customWidth="1"/>
    <col min="1295" max="1295" width="7" style="95" customWidth="1"/>
    <col min="1296" max="1296" width="13.6640625" style="95" customWidth="1"/>
    <col min="1297" max="1297" width="7.33203125" style="95" bestFit="1" customWidth="1"/>
    <col min="1298" max="1298" width="13.6640625" style="95" customWidth="1"/>
    <col min="1299" max="1299" width="8.6640625" style="95" customWidth="1"/>
    <col min="1300" max="1300" width="15.6640625" style="95" customWidth="1"/>
    <col min="1301" max="1302" width="14.44140625" style="95" bestFit="1" customWidth="1"/>
    <col min="1303" max="1308" width="0" style="95" hidden="1" customWidth="1"/>
    <col min="1309" max="1536" width="8.77734375" style="95"/>
    <col min="1537" max="1537" width="1.109375" style="95" customWidth="1"/>
    <col min="1538" max="1538" width="6" style="95" bestFit="1" customWidth="1"/>
    <col min="1539" max="1539" width="8.6640625" style="95" customWidth="1"/>
    <col min="1540" max="1540" width="12.6640625" style="95" customWidth="1"/>
    <col min="1541" max="1541" width="7.44140625" style="95" bestFit="1" customWidth="1"/>
    <col min="1542" max="1542" width="13.6640625" style="95" customWidth="1"/>
    <col min="1543" max="1543" width="6.88671875" style="95" bestFit="1" customWidth="1"/>
    <col min="1544" max="1544" width="13.6640625" style="95" customWidth="1"/>
    <col min="1545" max="1545" width="7.109375" style="95" bestFit="1" customWidth="1"/>
    <col min="1546" max="1546" width="13.6640625" style="95" customWidth="1"/>
    <col min="1547" max="1547" width="7.109375" style="95" bestFit="1" customWidth="1"/>
    <col min="1548" max="1548" width="13.6640625" style="95" customWidth="1"/>
    <col min="1549" max="1549" width="7.109375" style="95" customWidth="1"/>
    <col min="1550" max="1550" width="13.6640625" style="95" customWidth="1"/>
    <col min="1551" max="1551" width="7" style="95" customWidth="1"/>
    <col min="1552" max="1552" width="13.6640625" style="95" customWidth="1"/>
    <col min="1553" max="1553" width="7.33203125" style="95" bestFit="1" customWidth="1"/>
    <col min="1554" max="1554" width="13.6640625" style="95" customWidth="1"/>
    <col min="1555" max="1555" width="8.6640625" style="95" customWidth="1"/>
    <col min="1556" max="1556" width="15.6640625" style="95" customWidth="1"/>
    <col min="1557" max="1558" width="14.44140625" style="95" bestFit="1" customWidth="1"/>
    <col min="1559" max="1564" width="0" style="95" hidden="1" customWidth="1"/>
    <col min="1565" max="1792" width="8.77734375" style="95"/>
    <col min="1793" max="1793" width="1.109375" style="95" customWidth="1"/>
    <col min="1794" max="1794" width="6" style="95" bestFit="1" customWidth="1"/>
    <col min="1795" max="1795" width="8.6640625" style="95" customWidth="1"/>
    <col min="1796" max="1796" width="12.6640625" style="95" customWidth="1"/>
    <col min="1797" max="1797" width="7.44140625" style="95" bestFit="1" customWidth="1"/>
    <col min="1798" max="1798" width="13.6640625" style="95" customWidth="1"/>
    <col min="1799" max="1799" width="6.88671875" style="95" bestFit="1" customWidth="1"/>
    <col min="1800" max="1800" width="13.6640625" style="95" customWidth="1"/>
    <col min="1801" max="1801" width="7.109375" style="95" bestFit="1" customWidth="1"/>
    <col min="1802" max="1802" width="13.6640625" style="95" customWidth="1"/>
    <col min="1803" max="1803" width="7.109375" style="95" bestFit="1" customWidth="1"/>
    <col min="1804" max="1804" width="13.6640625" style="95" customWidth="1"/>
    <col min="1805" max="1805" width="7.109375" style="95" customWidth="1"/>
    <col min="1806" max="1806" width="13.6640625" style="95" customWidth="1"/>
    <col min="1807" max="1807" width="7" style="95" customWidth="1"/>
    <col min="1808" max="1808" width="13.6640625" style="95" customWidth="1"/>
    <col min="1809" max="1809" width="7.33203125" style="95" bestFit="1" customWidth="1"/>
    <col min="1810" max="1810" width="13.6640625" style="95" customWidth="1"/>
    <col min="1811" max="1811" width="8.6640625" style="95" customWidth="1"/>
    <col min="1812" max="1812" width="15.6640625" style="95" customWidth="1"/>
    <col min="1813" max="1814" width="14.44140625" style="95" bestFit="1" customWidth="1"/>
    <col min="1815" max="1820" width="0" style="95" hidden="1" customWidth="1"/>
    <col min="1821" max="2048" width="8.77734375" style="95"/>
    <col min="2049" max="2049" width="1.109375" style="95" customWidth="1"/>
    <col min="2050" max="2050" width="6" style="95" bestFit="1" customWidth="1"/>
    <col min="2051" max="2051" width="8.6640625" style="95" customWidth="1"/>
    <col min="2052" max="2052" width="12.6640625" style="95" customWidth="1"/>
    <col min="2053" max="2053" width="7.44140625" style="95" bestFit="1" customWidth="1"/>
    <col min="2054" max="2054" width="13.6640625" style="95" customWidth="1"/>
    <col min="2055" max="2055" width="6.88671875" style="95" bestFit="1" customWidth="1"/>
    <col min="2056" max="2056" width="13.6640625" style="95" customWidth="1"/>
    <col min="2057" max="2057" width="7.109375" style="95" bestFit="1" customWidth="1"/>
    <col min="2058" max="2058" width="13.6640625" style="95" customWidth="1"/>
    <col min="2059" max="2059" width="7.109375" style="95" bestFit="1" customWidth="1"/>
    <col min="2060" max="2060" width="13.6640625" style="95" customWidth="1"/>
    <col min="2061" max="2061" width="7.109375" style="95" customWidth="1"/>
    <col min="2062" max="2062" width="13.6640625" style="95" customWidth="1"/>
    <col min="2063" max="2063" width="7" style="95" customWidth="1"/>
    <col min="2064" max="2064" width="13.6640625" style="95" customWidth="1"/>
    <col min="2065" max="2065" width="7.33203125" style="95" bestFit="1" customWidth="1"/>
    <col min="2066" max="2066" width="13.6640625" style="95" customWidth="1"/>
    <col min="2067" max="2067" width="8.6640625" style="95" customWidth="1"/>
    <col min="2068" max="2068" width="15.6640625" style="95" customWidth="1"/>
    <col min="2069" max="2070" width="14.44140625" style="95" bestFit="1" customWidth="1"/>
    <col min="2071" max="2076" width="0" style="95" hidden="1" customWidth="1"/>
    <col min="2077" max="2304" width="8.77734375" style="95"/>
    <col min="2305" max="2305" width="1.109375" style="95" customWidth="1"/>
    <col min="2306" max="2306" width="6" style="95" bestFit="1" customWidth="1"/>
    <col min="2307" max="2307" width="8.6640625" style="95" customWidth="1"/>
    <col min="2308" max="2308" width="12.6640625" style="95" customWidth="1"/>
    <col min="2309" max="2309" width="7.44140625" style="95" bestFit="1" customWidth="1"/>
    <col min="2310" max="2310" width="13.6640625" style="95" customWidth="1"/>
    <col min="2311" max="2311" width="6.88671875" style="95" bestFit="1" customWidth="1"/>
    <col min="2312" max="2312" width="13.6640625" style="95" customWidth="1"/>
    <col min="2313" max="2313" width="7.109375" style="95" bestFit="1" customWidth="1"/>
    <col min="2314" max="2314" width="13.6640625" style="95" customWidth="1"/>
    <col min="2315" max="2315" width="7.109375" style="95" bestFit="1" customWidth="1"/>
    <col min="2316" max="2316" width="13.6640625" style="95" customWidth="1"/>
    <col min="2317" max="2317" width="7.109375" style="95" customWidth="1"/>
    <col min="2318" max="2318" width="13.6640625" style="95" customWidth="1"/>
    <col min="2319" max="2319" width="7" style="95" customWidth="1"/>
    <col min="2320" max="2320" width="13.6640625" style="95" customWidth="1"/>
    <col min="2321" max="2321" width="7.33203125" style="95" bestFit="1" customWidth="1"/>
    <col min="2322" max="2322" width="13.6640625" style="95" customWidth="1"/>
    <col min="2323" max="2323" width="8.6640625" style="95" customWidth="1"/>
    <col min="2324" max="2324" width="15.6640625" style="95" customWidth="1"/>
    <col min="2325" max="2326" width="14.44140625" style="95" bestFit="1" customWidth="1"/>
    <col min="2327" max="2332" width="0" style="95" hidden="1" customWidth="1"/>
    <col min="2333" max="2560" width="8.77734375" style="95"/>
    <col min="2561" max="2561" width="1.109375" style="95" customWidth="1"/>
    <col min="2562" max="2562" width="6" style="95" bestFit="1" customWidth="1"/>
    <col min="2563" max="2563" width="8.6640625" style="95" customWidth="1"/>
    <col min="2564" max="2564" width="12.6640625" style="95" customWidth="1"/>
    <col min="2565" max="2565" width="7.44140625" style="95" bestFit="1" customWidth="1"/>
    <col min="2566" max="2566" width="13.6640625" style="95" customWidth="1"/>
    <col min="2567" max="2567" width="6.88671875" style="95" bestFit="1" customWidth="1"/>
    <col min="2568" max="2568" width="13.6640625" style="95" customWidth="1"/>
    <col min="2569" max="2569" width="7.109375" style="95" bestFit="1" customWidth="1"/>
    <col min="2570" max="2570" width="13.6640625" style="95" customWidth="1"/>
    <col min="2571" max="2571" width="7.109375" style="95" bestFit="1" customWidth="1"/>
    <col min="2572" max="2572" width="13.6640625" style="95" customWidth="1"/>
    <col min="2573" max="2573" width="7.109375" style="95" customWidth="1"/>
    <col min="2574" max="2574" width="13.6640625" style="95" customWidth="1"/>
    <col min="2575" max="2575" width="7" style="95" customWidth="1"/>
    <col min="2576" max="2576" width="13.6640625" style="95" customWidth="1"/>
    <col min="2577" max="2577" width="7.33203125" style="95" bestFit="1" customWidth="1"/>
    <col min="2578" max="2578" width="13.6640625" style="95" customWidth="1"/>
    <col min="2579" max="2579" width="8.6640625" style="95" customWidth="1"/>
    <col min="2580" max="2580" width="15.6640625" style="95" customWidth="1"/>
    <col min="2581" max="2582" width="14.44140625" style="95" bestFit="1" customWidth="1"/>
    <col min="2583" max="2588" width="0" style="95" hidden="1" customWidth="1"/>
    <col min="2589" max="2816" width="8.77734375" style="95"/>
    <col min="2817" max="2817" width="1.109375" style="95" customWidth="1"/>
    <col min="2818" max="2818" width="6" style="95" bestFit="1" customWidth="1"/>
    <col min="2819" max="2819" width="8.6640625" style="95" customWidth="1"/>
    <col min="2820" max="2820" width="12.6640625" style="95" customWidth="1"/>
    <col min="2821" max="2821" width="7.44140625" style="95" bestFit="1" customWidth="1"/>
    <col min="2822" max="2822" width="13.6640625" style="95" customWidth="1"/>
    <col min="2823" max="2823" width="6.88671875" style="95" bestFit="1" customWidth="1"/>
    <col min="2824" max="2824" width="13.6640625" style="95" customWidth="1"/>
    <col min="2825" max="2825" width="7.109375" style="95" bestFit="1" customWidth="1"/>
    <col min="2826" max="2826" width="13.6640625" style="95" customWidth="1"/>
    <col min="2827" max="2827" width="7.109375" style="95" bestFit="1" customWidth="1"/>
    <col min="2828" max="2828" width="13.6640625" style="95" customWidth="1"/>
    <col min="2829" max="2829" width="7.109375" style="95" customWidth="1"/>
    <col min="2830" max="2830" width="13.6640625" style="95" customWidth="1"/>
    <col min="2831" max="2831" width="7" style="95" customWidth="1"/>
    <col min="2832" max="2832" width="13.6640625" style="95" customWidth="1"/>
    <col min="2833" max="2833" width="7.33203125" style="95" bestFit="1" customWidth="1"/>
    <col min="2834" max="2834" width="13.6640625" style="95" customWidth="1"/>
    <col min="2835" max="2835" width="8.6640625" style="95" customWidth="1"/>
    <col min="2836" max="2836" width="15.6640625" style="95" customWidth="1"/>
    <col min="2837" max="2838" width="14.44140625" style="95" bestFit="1" customWidth="1"/>
    <col min="2839" max="2844" width="0" style="95" hidden="1" customWidth="1"/>
    <col min="2845" max="3072" width="8.77734375" style="95"/>
    <col min="3073" max="3073" width="1.109375" style="95" customWidth="1"/>
    <col min="3074" max="3074" width="6" style="95" bestFit="1" customWidth="1"/>
    <col min="3075" max="3075" width="8.6640625" style="95" customWidth="1"/>
    <col min="3076" max="3076" width="12.6640625" style="95" customWidth="1"/>
    <col min="3077" max="3077" width="7.44140625" style="95" bestFit="1" customWidth="1"/>
    <col min="3078" max="3078" width="13.6640625" style="95" customWidth="1"/>
    <col min="3079" max="3079" width="6.88671875" style="95" bestFit="1" customWidth="1"/>
    <col min="3080" max="3080" width="13.6640625" style="95" customWidth="1"/>
    <col min="3081" max="3081" width="7.109375" style="95" bestFit="1" customWidth="1"/>
    <col min="3082" max="3082" width="13.6640625" style="95" customWidth="1"/>
    <col min="3083" max="3083" width="7.109375" style="95" bestFit="1" customWidth="1"/>
    <col min="3084" max="3084" width="13.6640625" style="95" customWidth="1"/>
    <col min="3085" max="3085" width="7.109375" style="95" customWidth="1"/>
    <col min="3086" max="3086" width="13.6640625" style="95" customWidth="1"/>
    <col min="3087" max="3087" width="7" style="95" customWidth="1"/>
    <col min="3088" max="3088" width="13.6640625" style="95" customWidth="1"/>
    <col min="3089" max="3089" width="7.33203125" style="95" bestFit="1" customWidth="1"/>
    <col min="3090" max="3090" width="13.6640625" style="95" customWidth="1"/>
    <col min="3091" max="3091" width="8.6640625" style="95" customWidth="1"/>
    <col min="3092" max="3092" width="15.6640625" style="95" customWidth="1"/>
    <col min="3093" max="3094" width="14.44140625" style="95" bestFit="1" customWidth="1"/>
    <col min="3095" max="3100" width="0" style="95" hidden="1" customWidth="1"/>
    <col min="3101" max="3328" width="8.77734375" style="95"/>
    <col min="3329" max="3329" width="1.109375" style="95" customWidth="1"/>
    <col min="3330" max="3330" width="6" style="95" bestFit="1" customWidth="1"/>
    <col min="3331" max="3331" width="8.6640625" style="95" customWidth="1"/>
    <col min="3332" max="3332" width="12.6640625" style="95" customWidth="1"/>
    <col min="3333" max="3333" width="7.44140625" style="95" bestFit="1" customWidth="1"/>
    <col min="3334" max="3334" width="13.6640625" style="95" customWidth="1"/>
    <col min="3335" max="3335" width="6.88671875" style="95" bestFit="1" customWidth="1"/>
    <col min="3336" max="3336" width="13.6640625" style="95" customWidth="1"/>
    <col min="3337" max="3337" width="7.109375" style="95" bestFit="1" customWidth="1"/>
    <col min="3338" max="3338" width="13.6640625" style="95" customWidth="1"/>
    <col min="3339" max="3339" width="7.109375" style="95" bestFit="1" customWidth="1"/>
    <col min="3340" max="3340" width="13.6640625" style="95" customWidth="1"/>
    <col min="3341" max="3341" width="7.109375" style="95" customWidth="1"/>
    <col min="3342" max="3342" width="13.6640625" style="95" customWidth="1"/>
    <col min="3343" max="3343" width="7" style="95" customWidth="1"/>
    <col min="3344" max="3344" width="13.6640625" style="95" customWidth="1"/>
    <col min="3345" max="3345" width="7.33203125" style="95" bestFit="1" customWidth="1"/>
    <col min="3346" max="3346" width="13.6640625" style="95" customWidth="1"/>
    <col min="3347" max="3347" width="8.6640625" style="95" customWidth="1"/>
    <col min="3348" max="3348" width="15.6640625" style="95" customWidth="1"/>
    <col min="3349" max="3350" width="14.44140625" style="95" bestFit="1" customWidth="1"/>
    <col min="3351" max="3356" width="0" style="95" hidden="1" customWidth="1"/>
    <col min="3357" max="3584" width="8.77734375" style="95"/>
    <col min="3585" max="3585" width="1.109375" style="95" customWidth="1"/>
    <col min="3586" max="3586" width="6" style="95" bestFit="1" customWidth="1"/>
    <col min="3587" max="3587" width="8.6640625" style="95" customWidth="1"/>
    <col min="3588" max="3588" width="12.6640625" style="95" customWidth="1"/>
    <col min="3589" max="3589" width="7.44140625" style="95" bestFit="1" customWidth="1"/>
    <col min="3590" max="3590" width="13.6640625" style="95" customWidth="1"/>
    <col min="3591" max="3591" width="6.88671875" style="95" bestFit="1" customWidth="1"/>
    <col min="3592" max="3592" width="13.6640625" style="95" customWidth="1"/>
    <col min="3593" max="3593" width="7.109375" style="95" bestFit="1" customWidth="1"/>
    <col min="3594" max="3594" width="13.6640625" style="95" customWidth="1"/>
    <col min="3595" max="3595" width="7.109375" style="95" bestFit="1" customWidth="1"/>
    <col min="3596" max="3596" width="13.6640625" style="95" customWidth="1"/>
    <col min="3597" max="3597" width="7.109375" style="95" customWidth="1"/>
    <col min="3598" max="3598" width="13.6640625" style="95" customWidth="1"/>
    <col min="3599" max="3599" width="7" style="95" customWidth="1"/>
    <col min="3600" max="3600" width="13.6640625" style="95" customWidth="1"/>
    <col min="3601" max="3601" width="7.33203125" style="95" bestFit="1" customWidth="1"/>
    <col min="3602" max="3602" width="13.6640625" style="95" customWidth="1"/>
    <col min="3603" max="3603" width="8.6640625" style="95" customWidth="1"/>
    <col min="3604" max="3604" width="15.6640625" style="95" customWidth="1"/>
    <col min="3605" max="3606" width="14.44140625" style="95" bestFit="1" customWidth="1"/>
    <col min="3607" max="3612" width="0" style="95" hidden="1" customWidth="1"/>
    <col min="3613" max="3840" width="8.77734375" style="95"/>
    <col min="3841" max="3841" width="1.109375" style="95" customWidth="1"/>
    <col min="3842" max="3842" width="6" style="95" bestFit="1" customWidth="1"/>
    <col min="3843" max="3843" width="8.6640625" style="95" customWidth="1"/>
    <col min="3844" max="3844" width="12.6640625" style="95" customWidth="1"/>
    <col min="3845" max="3845" width="7.44140625" style="95" bestFit="1" customWidth="1"/>
    <col min="3846" max="3846" width="13.6640625" style="95" customWidth="1"/>
    <col min="3847" max="3847" width="6.88671875" style="95" bestFit="1" customWidth="1"/>
    <col min="3848" max="3848" width="13.6640625" style="95" customWidth="1"/>
    <col min="3849" max="3849" width="7.109375" style="95" bestFit="1" customWidth="1"/>
    <col min="3850" max="3850" width="13.6640625" style="95" customWidth="1"/>
    <col min="3851" max="3851" width="7.109375" style="95" bestFit="1" customWidth="1"/>
    <col min="3852" max="3852" width="13.6640625" style="95" customWidth="1"/>
    <col min="3853" max="3853" width="7.109375" style="95" customWidth="1"/>
    <col min="3854" max="3854" width="13.6640625" style="95" customWidth="1"/>
    <col min="3855" max="3855" width="7" style="95" customWidth="1"/>
    <col min="3856" max="3856" width="13.6640625" style="95" customWidth="1"/>
    <col min="3857" max="3857" width="7.33203125" style="95" bestFit="1" customWidth="1"/>
    <col min="3858" max="3858" width="13.6640625" style="95" customWidth="1"/>
    <col min="3859" max="3859" width="8.6640625" style="95" customWidth="1"/>
    <col min="3860" max="3860" width="15.6640625" style="95" customWidth="1"/>
    <col min="3861" max="3862" width="14.44140625" style="95" bestFit="1" customWidth="1"/>
    <col min="3863" max="3868" width="0" style="95" hidden="1" customWidth="1"/>
    <col min="3869" max="4096" width="8.77734375" style="95"/>
    <col min="4097" max="4097" width="1.109375" style="95" customWidth="1"/>
    <col min="4098" max="4098" width="6" style="95" bestFit="1" customWidth="1"/>
    <col min="4099" max="4099" width="8.6640625" style="95" customWidth="1"/>
    <col min="4100" max="4100" width="12.6640625" style="95" customWidth="1"/>
    <col min="4101" max="4101" width="7.44140625" style="95" bestFit="1" customWidth="1"/>
    <col min="4102" max="4102" width="13.6640625" style="95" customWidth="1"/>
    <col min="4103" max="4103" width="6.88671875" style="95" bestFit="1" customWidth="1"/>
    <col min="4104" max="4104" width="13.6640625" style="95" customWidth="1"/>
    <col min="4105" max="4105" width="7.109375" style="95" bestFit="1" customWidth="1"/>
    <col min="4106" max="4106" width="13.6640625" style="95" customWidth="1"/>
    <col min="4107" max="4107" width="7.109375" style="95" bestFit="1" customWidth="1"/>
    <col min="4108" max="4108" width="13.6640625" style="95" customWidth="1"/>
    <col min="4109" max="4109" width="7.109375" style="95" customWidth="1"/>
    <col min="4110" max="4110" width="13.6640625" style="95" customWidth="1"/>
    <col min="4111" max="4111" width="7" style="95" customWidth="1"/>
    <col min="4112" max="4112" width="13.6640625" style="95" customWidth="1"/>
    <col min="4113" max="4113" width="7.33203125" style="95" bestFit="1" customWidth="1"/>
    <col min="4114" max="4114" width="13.6640625" style="95" customWidth="1"/>
    <col min="4115" max="4115" width="8.6640625" style="95" customWidth="1"/>
    <col min="4116" max="4116" width="15.6640625" style="95" customWidth="1"/>
    <col min="4117" max="4118" width="14.44140625" style="95" bestFit="1" customWidth="1"/>
    <col min="4119" max="4124" width="0" style="95" hidden="1" customWidth="1"/>
    <col min="4125" max="4352" width="8.77734375" style="95"/>
    <col min="4353" max="4353" width="1.109375" style="95" customWidth="1"/>
    <col min="4354" max="4354" width="6" style="95" bestFit="1" customWidth="1"/>
    <col min="4355" max="4355" width="8.6640625" style="95" customWidth="1"/>
    <col min="4356" max="4356" width="12.6640625" style="95" customWidth="1"/>
    <col min="4357" max="4357" width="7.44140625" style="95" bestFit="1" customWidth="1"/>
    <col min="4358" max="4358" width="13.6640625" style="95" customWidth="1"/>
    <col min="4359" max="4359" width="6.88671875" style="95" bestFit="1" customWidth="1"/>
    <col min="4360" max="4360" width="13.6640625" style="95" customWidth="1"/>
    <col min="4361" max="4361" width="7.109375" style="95" bestFit="1" customWidth="1"/>
    <col min="4362" max="4362" width="13.6640625" style="95" customWidth="1"/>
    <col min="4363" max="4363" width="7.109375" style="95" bestFit="1" customWidth="1"/>
    <col min="4364" max="4364" width="13.6640625" style="95" customWidth="1"/>
    <col min="4365" max="4365" width="7.109375" style="95" customWidth="1"/>
    <col min="4366" max="4366" width="13.6640625" style="95" customWidth="1"/>
    <col min="4367" max="4367" width="7" style="95" customWidth="1"/>
    <col min="4368" max="4368" width="13.6640625" style="95" customWidth="1"/>
    <col min="4369" max="4369" width="7.33203125" style="95" bestFit="1" customWidth="1"/>
    <col min="4370" max="4370" width="13.6640625" style="95" customWidth="1"/>
    <col min="4371" max="4371" width="8.6640625" style="95" customWidth="1"/>
    <col min="4372" max="4372" width="15.6640625" style="95" customWidth="1"/>
    <col min="4373" max="4374" width="14.44140625" style="95" bestFit="1" customWidth="1"/>
    <col min="4375" max="4380" width="0" style="95" hidden="1" customWidth="1"/>
    <col min="4381" max="4608" width="8.77734375" style="95"/>
    <col min="4609" max="4609" width="1.109375" style="95" customWidth="1"/>
    <col min="4610" max="4610" width="6" style="95" bestFit="1" customWidth="1"/>
    <col min="4611" max="4611" width="8.6640625" style="95" customWidth="1"/>
    <col min="4612" max="4612" width="12.6640625" style="95" customWidth="1"/>
    <col min="4613" max="4613" width="7.44140625" style="95" bestFit="1" customWidth="1"/>
    <col min="4614" max="4614" width="13.6640625" style="95" customWidth="1"/>
    <col min="4615" max="4615" width="6.88671875" style="95" bestFit="1" customWidth="1"/>
    <col min="4616" max="4616" width="13.6640625" style="95" customWidth="1"/>
    <col min="4617" max="4617" width="7.109375" style="95" bestFit="1" customWidth="1"/>
    <col min="4618" max="4618" width="13.6640625" style="95" customWidth="1"/>
    <col min="4619" max="4619" width="7.109375" style="95" bestFit="1" customWidth="1"/>
    <col min="4620" max="4620" width="13.6640625" style="95" customWidth="1"/>
    <col min="4621" max="4621" width="7.109375" style="95" customWidth="1"/>
    <col min="4622" max="4622" width="13.6640625" style="95" customWidth="1"/>
    <col min="4623" max="4623" width="7" style="95" customWidth="1"/>
    <col min="4624" max="4624" width="13.6640625" style="95" customWidth="1"/>
    <col min="4625" max="4625" width="7.33203125" style="95" bestFit="1" customWidth="1"/>
    <col min="4626" max="4626" width="13.6640625" style="95" customWidth="1"/>
    <col min="4627" max="4627" width="8.6640625" style="95" customWidth="1"/>
    <col min="4628" max="4628" width="15.6640625" style="95" customWidth="1"/>
    <col min="4629" max="4630" width="14.44140625" style="95" bestFit="1" customWidth="1"/>
    <col min="4631" max="4636" width="0" style="95" hidden="1" customWidth="1"/>
    <col min="4637" max="4864" width="8.77734375" style="95"/>
    <col min="4865" max="4865" width="1.109375" style="95" customWidth="1"/>
    <col min="4866" max="4866" width="6" style="95" bestFit="1" customWidth="1"/>
    <col min="4867" max="4867" width="8.6640625" style="95" customWidth="1"/>
    <col min="4868" max="4868" width="12.6640625" style="95" customWidth="1"/>
    <col min="4869" max="4869" width="7.44140625" style="95" bestFit="1" customWidth="1"/>
    <col min="4870" max="4870" width="13.6640625" style="95" customWidth="1"/>
    <col min="4871" max="4871" width="6.88671875" style="95" bestFit="1" customWidth="1"/>
    <col min="4872" max="4872" width="13.6640625" style="95" customWidth="1"/>
    <col min="4873" max="4873" width="7.109375" style="95" bestFit="1" customWidth="1"/>
    <col min="4874" max="4874" width="13.6640625" style="95" customWidth="1"/>
    <col min="4875" max="4875" width="7.109375" style="95" bestFit="1" customWidth="1"/>
    <col min="4876" max="4876" width="13.6640625" style="95" customWidth="1"/>
    <col min="4877" max="4877" width="7.109375" style="95" customWidth="1"/>
    <col min="4878" max="4878" width="13.6640625" style="95" customWidth="1"/>
    <col min="4879" max="4879" width="7" style="95" customWidth="1"/>
    <col min="4880" max="4880" width="13.6640625" style="95" customWidth="1"/>
    <col min="4881" max="4881" width="7.33203125" style="95" bestFit="1" customWidth="1"/>
    <col min="4882" max="4882" width="13.6640625" style="95" customWidth="1"/>
    <col min="4883" max="4883" width="8.6640625" style="95" customWidth="1"/>
    <col min="4884" max="4884" width="15.6640625" style="95" customWidth="1"/>
    <col min="4885" max="4886" width="14.44140625" style="95" bestFit="1" customWidth="1"/>
    <col min="4887" max="4892" width="0" style="95" hidden="1" customWidth="1"/>
    <col min="4893" max="5120" width="8.77734375" style="95"/>
    <col min="5121" max="5121" width="1.109375" style="95" customWidth="1"/>
    <col min="5122" max="5122" width="6" style="95" bestFit="1" customWidth="1"/>
    <col min="5123" max="5123" width="8.6640625" style="95" customWidth="1"/>
    <col min="5124" max="5124" width="12.6640625" style="95" customWidth="1"/>
    <col min="5125" max="5125" width="7.44140625" style="95" bestFit="1" customWidth="1"/>
    <col min="5126" max="5126" width="13.6640625" style="95" customWidth="1"/>
    <col min="5127" max="5127" width="6.88671875" style="95" bestFit="1" customWidth="1"/>
    <col min="5128" max="5128" width="13.6640625" style="95" customWidth="1"/>
    <col min="5129" max="5129" width="7.109375" style="95" bestFit="1" customWidth="1"/>
    <col min="5130" max="5130" width="13.6640625" style="95" customWidth="1"/>
    <col min="5131" max="5131" width="7.109375" style="95" bestFit="1" customWidth="1"/>
    <col min="5132" max="5132" width="13.6640625" style="95" customWidth="1"/>
    <col min="5133" max="5133" width="7.109375" style="95" customWidth="1"/>
    <col min="5134" max="5134" width="13.6640625" style="95" customWidth="1"/>
    <col min="5135" max="5135" width="7" style="95" customWidth="1"/>
    <col min="5136" max="5136" width="13.6640625" style="95" customWidth="1"/>
    <col min="5137" max="5137" width="7.33203125" style="95" bestFit="1" customWidth="1"/>
    <col min="5138" max="5138" width="13.6640625" style="95" customWidth="1"/>
    <col min="5139" max="5139" width="8.6640625" style="95" customWidth="1"/>
    <col min="5140" max="5140" width="15.6640625" style="95" customWidth="1"/>
    <col min="5141" max="5142" width="14.44140625" style="95" bestFit="1" customWidth="1"/>
    <col min="5143" max="5148" width="0" style="95" hidden="1" customWidth="1"/>
    <col min="5149" max="5376" width="8.77734375" style="95"/>
    <col min="5377" max="5377" width="1.109375" style="95" customWidth="1"/>
    <col min="5378" max="5378" width="6" style="95" bestFit="1" customWidth="1"/>
    <col min="5379" max="5379" width="8.6640625" style="95" customWidth="1"/>
    <col min="5380" max="5380" width="12.6640625" style="95" customWidth="1"/>
    <col min="5381" max="5381" width="7.44140625" style="95" bestFit="1" customWidth="1"/>
    <col min="5382" max="5382" width="13.6640625" style="95" customWidth="1"/>
    <col min="5383" max="5383" width="6.88671875" style="95" bestFit="1" customWidth="1"/>
    <col min="5384" max="5384" width="13.6640625" style="95" customWidth="1"/>
    <col min="5385" max="5385" width="7.109375" style="95" bestFit="1" customWidth="1"/>
    <col min="5386" max="5386" width="13.6640625" style="95" customWidth="1"/>
    <col min="5387" max="5387" width="7.109375" style="95" bestFit="1" customWidth="1"/>
    <col min="5388" max="5388" width="13.6640625" style="95" customWidth="1"/>
    <col min="5389" max="5389" width="7.109375" style="95" customWidth="1"/>
    <col min="5390" max="5390" width="13.6640625" style="95" customWidth="1"/>
    <col min="5391" max="5391" width="7" style="95" customWidth="1"/>
    <col min="5392" max="5392" width="13.6640625" style="95" customWidth="1"/>
    <col min="5393" max="5393" width="7.33203125" style="95" bestFit="1" customWidth="1"/>
    <col min="5394" max="5394" width="13.6640625" style="95" customWidth="1"/>
    <col min="5395" max="5395" width="8.6640625" style="95" customWidth="1"/>
    <col min="5396" max="5396" width="15.6640625" style="95" customWidth="1"/>
    <col min="5397" max="5398" width="14.44140625" style="95" bestFit="1" customWidth="1"/>
    <col min="5399" max="5404" width="0" style="95" hidden="1" customWidth="1"/>
    <col min="5405" max="5632" width="8.77734375" style="95"/>
    <col min="5633" max="5633" width="1.109375" style="95" customWidth="1"/>
    <col min="5634" max="5634" width="6" style="95" bestFit="1" customWidth="1"/>
    <col min="5635" max="5635" width="8.6640625" style="95" customWidth="1"/>
    <col min="5636" max="5636" width="12.6640625" style="95" customWidth="1"/>
    <col min="5637" max="5637" width="7.44140625" style="95" bestFit="1" customWidth="1"/>
    <col min="5638" max="5638" width="13.6640625" style="95" customWidth="1"/>
    <col min="5639" max="5639" width="6.88671875" style="95" bestFit="1" customWidth="1"/>
    <col min="5640" max="5640" width="13.6640625" style="95" customWidth="1"/>
    <col min="5641" max="5641" width="7.109375" style="95" bestFit="1" customWidth="1"/>
    <col min="5642" max="5642" width="13.6640625" style="95" customWidth="1"/>
    <col min="5643" max="5643" width="7.109375" style="95" bestFit="1" customWidth="1"/>
    <col min="5644" max="5644" width="13.6640625" style="95" customWidth="1"/>
    <col min="5645" max="5645" width="7.109375" style="95" customWidth="1"/>
    <col min="5646" max="5646" width="13.6640625" style="95" customWidth="1"/>
    <col min="5647" max="5647" width="7" style="95" customWidth="1"/>
    <col min="5648" max="5648" width="13.6640625" style="95" customWidth="1"/>
    <col min="5649" max="5649" width="7.33203125" style="95" bestFit="1" customWidth="1"/>
    <col min="5650" max="5650" width="13.6640625" style="95" customWidth="1"/>
    <col min="5651" max="5651" width="8.6640625" style="95" customWidth="1"/>
    <col min="5652" max="5652" width="15.6640625" style="95" customWidth="1"/>
    <col min="5653" max="5654" width="14.44140625" style="95" bestFit="1" customWidth="1"/>
    <col min="5655" max="5660" width="0" style="95" hidden="1" customWidth="1"/>
    <col min="5661" max="5888" width="8.77734375" style="95"/>
    <col min="5889" max="5889" width="1.109375" style="95" customWidth="1"/>
    <col min="5890" max="5890" width="6" style="95" bestFit="1" customWidth="1"/>
    <col min="5891" max="5891" width="8.6640625" style="95" customWidth="1"/>
    <col min="5892" max="5892" width="12.6640625" style="95" customWidth="1"/>
    <col min="5893" max="5893" width="7.44140625" style="95" bestFit="1" customWidth="1"/>
    <col min="5894" max="5894" width="13.6640625" style="95" customWidth="1"/>
    <col min="5895" max="5895" width="6.88671875" style="95" bestFit="1" customWidth="1"/>
    <col min="5896" max="5896" width="13.6640625" style="95" customWidth="1"/>
    <col min="5897" max="5897" width="7.109375" style="95" bestFit="1" customWidth="1"/>
    <col min="5898" max="5898" width="13.6640625" style="95" customWidth="1"/>
    <col min="5899" max="5899" width="7.109375" style="95" bestFit="1" customWidth="1"/>
    <col min="5900" max="5900" width="13.6640625" style="95" customWidth="1"/>
    <col min="5901" max="5901" width="7.109375" style="95" customWidth="1"/>
    <col min="5902" max="5902" width="13.6640625" style="95" customWidth="1"/>
    <col min="5903" max="5903" width="7" style="95" customWidth="1"/>
    <col min="5904" max="5904" width="13.6640625" style="95" customWidth="1"/>
    <col min="5905" max="5905" width="7.33203125" style="95" bestFit="1" customWidth="1"/>
    <col min="5906" max="5906" width="13.6640625" style="95" customWidth="1"/>
    <col min="5907" max="5907" width="8.6640625" style="95" customWidth="1"/>
    <col min="5908" max="5908" width="15.6640625" style="95" customWidth="1"/>
    <col min="5909" max="5910" width="14.44140625" style="95" bestFit="1" customWidth="1"/>
    <col min="5911" max="5916" width="0" style="95" hidden="1" customWidth="1"/>
    <col min="5917" max="6144" width="8.77734375" style="95"/>
    <col min="6145" max="6145" width="1.109375" style="95" customWidth="1"/>
    <col min="6146" max="6146" width="6" style="95" bestFit="1" customWidth="1"/>
    <col min="6147" max="6147" width="8.6640625" style="95" customWidth="1"/>
    <col min="6148" max="6148" width="12.6640625" style="95" customWidth="1"/>
    <col min="6149" max="6149" width="7.44140625" style="95" bestFit="1" customWidth="1"/>
    <col min="6150" max="6150" width="13.6640625" style="95" customWidth="1"/>
    <col min="6151" max="6151" width="6.88671875" style="95" bestFit="1" customWidth="1"/>
    <col min="6152" max="6152" width="13.6640625" style="95" customWidth="1"/>
    <col min="6153" max="6153" width="7.109375" style="95" bestFit="1" customWidth="1"/>
    <col min="6154" max="6154" width="13.6640625" style="95" customWidth="1"/>
    <col min="6155" max="6155" width="7.109375" style="95" bestFit="1" customWidth="1"/>
    <col min="6156" max="6156" width="13.6640625" style="95" customWidth="1"/>
    <col min="6157" max="6157" width="7.109375" style="95" customWidth="1"/>
    <col min="6158" max="6158" width="13.6640625" style="95" customWidth="1"/>
    <col min="6159" max="6159" width="7" style="95" customWidth="1"/>
    <col min="6160" max="6160" width="13.6640625" style="95" customWidth="1"/>
    <col min="6161" max="6161" width="7.33203125" style="95" bestFit="1" customWidth="1"/>
    <col min="6162" max="6162" width="13.6640625" style="95" customWidth="1"/>
    <col min="6163" max="6163" width="8.6640625" style="95" customWidth="1"/>
    <col min="6164" max="6164" width="15.6640625" style="95" customWidth="1"/>
    <col min="6165" max="6166" width="14.44140625" style="95" bestFit="1" customWidth="1"/>
    <col min="6167" max="6172" width="0" style="95" hidden="1" customWidth="1"/>
    <col min="6173" max="6400" width="8.77734375" style="95"/>
    <col min="6401" max="6401" width="1.109375" style="95" customWidth="1"/>
    <col min="6402" max="6402" width="6" style="95" bestFit="1" customWidth="1"/>
    <col min="6403" max="6403" width="8.6640625" style="95" customWidth="1"/>
    <col min="6404" max="6404" width="12.6640625" style="95" customWidth="1"/>
    <col min="6405" max="6405" width="7.44140625" style="95" bestFit="1" customWidth="1"/>
    <col min="6406" max="6406" width="13.6640625" style="95" customWidth="1"/>
    <col min="6407" max="6407" width="6.88671875" style="95" bestFit="1" customWidth="1"/>
    <col min="6408" max="6408" width="13.6640625" style="95" customWidth="1"/>
    <col min="6409" max="6409" width="7.109375" style="95" bestFit="1" customWidth="1"/>
    <col min="6410" max="6410" width="13.6640625" style="95" customWidth="1"/>
    <col min="6411" max="6411" width="7.109375" style="95" bestFit="1" customWidth="1"/>
    <col min="6412" max="6412" width="13.6640625" style="95" customWidth="1"/>
    <col min="6413" max="6413" width="7.109375" style="95" customWidth="1"/>
    <col min="6414" max="6414" width="13.6640625" style="95" customWidth="1"/>
    <col min="6415" max="6415" width="7" style="95" customWidth="1"/>
    <col min="6416" max="6416" width="13.6640625" style="95" customWidth="1"/>
    <col min="6417" max="6417" width="7.33203125" style="95" bestFit="1" customWidth="1"/>
    <col min="6418" max="6418" width="13.6640625" style="95" customWidth="1"/>
    <col min="6419" max="6419" width="8.6640625" style="95" customWidth="1"/>
    <col min="6420" max="6420" width="15.6640625" style="95" customWidth="1"/>
    <col min="6421" max="6422" width="14.44140625" style="95" bestFit="1" customWidth="1"/>
    <col min="6423" max="6428" width="0" style="95" hidden="1" customWidth="1"/>
    <col min="6429" max="6656" width="8.77734375" style="95"/>
    <col min="6657" max="6657" width="1.109375" style="95" customWidth="1"/>
    <col min="6658" max="6658" width="6" style="95" bestFit="1" customWidth="1"/>
    <col min="6659" max="6659" width="8.6640625" style="95" customWidth="1"/>
    <col min="6660" max="6660" width="12.6640625" style="95" customWidth="1"/>
    <col min="6661" max="6661" width="7.44140625" style="95" bestFit="1" customWidth="1"/>
    <col min="6662" max="6662" width="13.6640625" style="95" customWidth="1"/>
    <col min="6663" max="6663" width="6.88671875" style="95" bestFit="1" customWidth="1"/>
    <col min="6664" max="6664" width="13.6640625" style="95" customWidth="1"/>
    <col min="6665" max="6665" width="7.109375" style="95" bestFit="1" customWidth="1"/>
    <col min="6666" max="6666" width="13.6640625" style="95" customWidth="1"/>
    <col min="6667" max="6667" width="7.109375" style="95" bestFit="1" customWidth="1"/>
    <col min="6668" max="6668" width="13.6640625" style="95" customWidth="1"/>
    <col min="6669" max="6669" width="7.109375" style="95" customWidth="1"/>
    <col min="6670" max="6670" width="13.6640625" style="95" customWidth="1"/>
    <col min="6671" max="6671" width="7" style="95" customWidth="1"/>
    <col min="6672" max="6672" width="13.6640625" style="95" customWidth="1"/>
    <col min="6673" max="6673" width="7.33203125" style="95" bestFit="1" customWidth="1"/>
    <col min="6674" max="6674" width="13.6640625" style="95" customWidth="1"/>
    <col min="6675" max="6675" width="8.6640625" style="95" customWidth="1"/>
    <col min="6676" max="6676" width="15.6640625" style="95" customWidth="1"/>
    <col min="6677" max="6678" width="14.44140625" style="95" bestFit="1" customWidth="1"/>
    <col min="6679" max="6684" width="0" style="95" hidden="1" customWidth="1"/>
    <col min="6685" max="6912" width="8.77734375" style="95"/>
    <col min="6913" max="6913" width="1.109375" style="95" customWidth="1"/>
    <col min="6914" max="6914" width="6" style="95" bestFit="1" customWidth="1"/>
    <col min="6915" max="6915" width="8.6640625" style="95" customWidth="1"/>
    <col min="6916" max="6916" width="12.6640625" style="95" customWidth="1"/>
    <col min="6917" max="6917" width="7.44140625" style="95" bestFit="1" customWidth="1"/>
    <col min="6918" max="6918" width="13.6640625" style="95" customWidth="1"/>
    <col min="6919" max="6919" width="6.88671875" style="95" bestFit="1" customWidth="1"/>
    <col min="6920" max="6920" width="13.6640625" style="95" customWidth="1"/>
    <col min="6921" max="6921" width="7.109375" style="95" bestFit="1" customWidth="1"/>
    <col min="6922" max="6922" width="13.6640625" style="95" customWidth="1"/>
    <col min="6923" max="6923" width="7.109375" style="95" bestFit="1" customWidth="1"/>
    <col min="6924" max="6924" width="13.6640625" style="95" customWidth="1"/>
    <col min="6925" max="6925" width="7.109375" style="95" customWidth="1"/>
    <col min="6926" max="6926" width="13.6640625" style="95" customWidth="1"/>
    <col min="6927" max="6927" width="7" style="95" customWidth="1"/>
    <col min="6928" max="6928" width="13.6640625" style="95" customWidth="1"/>
    <col min="6929" max="6929" width="7.33203125" style="95" bestFit="1" customWidth="1"/>
    <col min="6930" max="6930" width="13.6640625" style="95" customWidth="1"/>
    <col min="6931" max="6931" width="8.6640625" style="95" customWidth="1"/>
    <col min="6932" max="6932" width="15.6640625" style="95" customWidth="1"/>
    <col min="6933" max="6934" width="14.44140625" style="95" bestFit="1" customWidth="1"/>
    <col min="6935" max="6940" width="0" style="95" hidden="1" customWidth="1"/>
    <col min="6941" max="7168" width="8.77734375" style="95"/>
    <col min="7169" max="7169" width="1.109375" style="95" customWidth="1"/>
    <col min="7170" max="7170" width="6" style="95" bestFit="1" customWidth="1"/>
    <col min="7171" max="7171" width="8.6640625" style="95" customWidth="1"/>
    <col min="7172" max="7172" width="12.6640625" style="95" customWidth="1"/>
    <col min="7173" max="7173" width="7.44140625" style="95" bestFit="1" customWidth="1"/>
    <col min="7174" max="7174" width="13.6640625" style="95" customWidth="1"/>
    <col min="7175" max="7175" width="6.88671875" style="95" bestFit="1" customWidth="1"/>
    <col min="7176" max="7176" width="13.6640625" style="95" customWidth="1"/>
    <col min="7177" max="7177" width="7.109375" style="95" bestFit="1" customWidth="1"/>
    <col min="7178" max="7178" width="13.6640625" style="95" customWidth="1"/>
    <col min="7179" max="7179" width="7.109375" style="95" bestFit="1" customWidth="1"/>
    <col min="7180" max="7180" width="13.6640625" style="95" customWidth="1"/>
    <col min="7181" max="7181" width="7.109375" style="95" customWidth="1"/>
    <col min="7182" max="7182" width="13.6640625" style="95" customWidth="1"/>
    <col min="7183" max="7183" width="7" style="95" customWidth="1"/>
    <col min="7184" max="7184" width="13.6640625" style="95" customWidth="1"/>
    <col min="7185" max="7185" width="7.33203125" style="95" bestFit="1" customWidth="1"/>
    <col min="7186" max="7186" width="13.6640625" style="95" customWidth="1"/>
    <col min="7187" max="7187" width="8.6640625" style="95" customWidth="1"/>
    <col min="7188" max="7188" width="15.6640625" style="95" customWidth="1"/>
    <col min="7189" max="7190" width="14.44140625" style="95" bestFit="1" customWidth="1"/>
    <col min="7191" max="7196" width="0" style="95" hidden="1" customWidth="1"/>
    <col min="7197" max="7424" width="8.77734375" style="95"/>
    <col min="7425" max="7425" width="1.109375" style="95" customWidth="1"/>
    <col min="7426" max="7426" width="6" style="95" bestFit="1" customWidth="1"/>
    <col min="7427" max="7427" width="8.6640625" style="95" customWidth="1"/>
    <col min="7428" max="7428" width="12.6640625" style="95" customWidth="1"/>
    <col min="7429" max="7429" width="7.44140625" style="95" bestFit="1" customWidth="1"/>
    <col min="7430" max="7430" width="13.6640625" style="95" customWidth="1"/>
    <col min="7431" max="7431" width="6.88671875" style="95" bestFit="1" customWidth="1"/>
    <col min="7432" max="7432" width="13.6640625" style="95" customWidth="1"/>
    <col min="7433" max="7433" width="7.109375" style="95" bestFit="1" customWidth="1"/>
    <col min="7434" max="7434" width="13.6640625" style="95" customWidth="1"/>
    <col min="7435" max="7435" width="7.109375" style="95" bestFit="1" customWidth="1"/>
    <col min="7436" max="7436" width="13.6640625" style="95" customWidth="1"/>
    <col min="7437" max="7437" width="7.109375" style="95" customWidth="1"/>
    <col min="7438" max="7438" width="13.6640625" style="95" customWidth="1"/>
    <col min="7439" max="7439" width="7" style="95" customWidth="1"/>
    <col min="7440" max="7440" width="13.6640625" style="95" customWidth="1"/>
    <col min="7441" max="7441" width="7.33203125" style="95" bestFit="1" customWidth="1"/>
    <col min="7442" max="7442" width="13.6640625" style="95" customWidth="1"/>
    <col min="7443" max="7443" width="8.6640625" style="95" customWidth="1"/>
    <col min="7444" max="7444" width="15.6640625" style="95" customWidth="1"/>
    <col min="7445" max="7446" width="14.44140625" style="95" bestFit="1" customWidth="1"/>
    <col min="7447" max="7452" width="0" style="95" hidden="1" customWidth="1"/>
    <col min="7453" max="7680" width="8.77734375" style="95"/>
    <col min="7681" max="7681" width="1.109375" style="95" customWidth="1"/>
    <col min="7682" max="7682" width="6" style="95" bestFit="1" customWidth="1"/>
    <col min="7683" max="7683" width="8.6640625" style="95" customWidth="1"/>
    <col min="7684" max="7684" width="12.6640625" style="95" customWidth="1"/>
    <col min="7685" max="7685" width="7.44140625" style="95" bestFit="1" customWidth="1"/>
    <col min="7686" max="7686" width="13.6640625" style="95" customWidth="1"/>
    <col min="7687" max="7687" width="6.88671875" style="95" bestFit="1" customWidth="1"/>
    <col min="7688" max="7688" width="13.6640625" style="95" customWidth="1"/>
    <col min="7689" max="7689" width="7.109375" style="95" bestFit="1" customWidth="1"/>
    <col min="7690" max="7690" width="13.6640625" style="95" customWidth="1"/>
    <col min="7691" max="7691" width="7.109375" style="95" bestFit="1" customWidth="1"/>
    <col min="7692" max="7692" width="13.6640625" style="95" customWidth="1"/>
    <col min="7693" max="7693" width="7.109375" style="95" customWidth="1"/>
    <col min="7694" max="7694" width="13.6640625" style="95" customWidth="1"/>
    <col min="7695" max="7695" width="7" style="95" customWidth="1"/>
    <col min="7696" max="7696" width="13.6640625" style="95" customWidth="1"/>
    <col min="7697" max="7697" width="7.33203125" style="95" bestFit="1" customWidth="1"/>
    <col min="7698" max="7698" width="13.6640625" style="95" customWidth="1"/>
    <col min="7699" max="7699" width="8.6640625" style="95" customWidth="1"/>
    <col min="7700" max="7700" width="15.6640625" style="95" customWidth="1"/>
    <col min="7701" max="7702" width="14.44140625" style="95" bestFit="1" customWidth="1"/>
    <col min="7703" max="7708" width="0" style="95" hidden="1" customWidth="1"/>
    <col min="7709" max="7936" width="8.77734375" style="95"/>
    <col min="7937" max="7937" width="1.109375" style="95" customWidth="1"/>
    <col min="7938" max="7938" width="6" style="95" bestFit="1" customWidth="1"/>
    <col min="7939" max="7939" width="8.6640625" style="95" customWidth="1"/>
    <col min="7940" max="7940" width="12.6640625" style="95" customWidth="1"/>
    <col min="7941" max="7941" width="7.44140625" style="95" bestFit="1" customWidth="1"/>
    <col min="7942" max="7942" width="13.6640625" style="95" customWidth="1"/>
    <col min="7943" max="7943" width="6.88671875" style="95" bestFit="1" customWidth="1"/>
    <col min="7944" max="7944" width="13.6640625" style="95" customWidth="1"/>
    <col min="7945" max="7945" width="7.109375" style="95" bestFit="1" customWidth="1"/>
    <col min="7946" max="7946" width="13.6640625" style="95" customWidth="1"/>
    <col min="7947" max="7947" width="7.109375" style="95" bestFit="1" customWidth="1"/>
    <col min="7948" max="7948" width="13.6640625" style="95" customWidth="1"/>
    <col min="7949" max="7949" width="7.109375" style="95" customWidth="1"/>
    <col min="7950" max="7950" width="13.6640625" style="95" customWidth="1"/>
    <col min="7951" max="7951" width="7" style="95" customWidth="1"/>
    <col min="7952" max="7952" width="13.6640625" style="95" customWidth="1"/>
    <col min="7953" max="7953" width="7.33203125" style="95" bestFit="1" customWidth="1"/>
    <col min="7954" max="7954" width="13.6640625" style="95" customWidth="1"/>
    <col min="7955" max="7955" width="8.6640625" style="95" customWidth="1"/>
    <col min="7956" max="7956" width="15.6640625" style="95" customWidth="1"/>
    <col min="7957" max="7958" width="14.44140625" style="95" bestFit="1" customWidth="1"/>
    <col min="7959" max="7964" width="0" style="95" hidden="1" customWidth="1"/>
    <col min="7965" max="8192" width="8.77734375" style="95"/>
    <col min="8193" max="8193" width="1.109375" style="95" customWidth="1"/>
    <col min="8194" max="8194" width="6" style="95" bestFit="1" customWidth="1"/>
    <col min="8195" max="8195" width="8.6640625" style="95" customWidth="1"/>
    <col min="8196" max="8196" width="12.6640625" style="95" customWidth="1"/>
    <col min="8197" max="8197" width="7.44140625" style="95" bestFit="1" customWidth="1"/>
    <col min="8198" max="8198" width="13.6640625" style="95" customWidth="1"/>
    <col min="8199" max="8199" width="6.88671875" style="95" bestFit="1" customWidth="1"/>
    <col min="8200" max="8200" width="13.6640625" style="95" customWidth="1"/>
    <col min="8201" max="8201" width="7.109375" style="95" bestFit="1" customWidth="1"/>
    <col min="8202" max="8202" width="13.6640625" style="95" customWidth="1"/>
    <col min="8203" max="8203" width="7.109375" style="95" bestFit="1" customWidth="1"/>
    <col min="8204" max="8204" width="13.6640625" style="95" customWidth="1"/>
    <col min="8205" max="8205" width="7.109375" style="95" customWidth="1"/>
    <col min="8206" max="8206" width="13.6640625" style="95" customWidth="1"/>
    <col min="8207" max="8207" width="7" style="95" customWidth="1"/>
    <col min="8208" max="8208" width="13.6640625" style="95" customWidth="1"/>
    <col min="8209" max="8209" width="7.33203125" style="95" bestFit="1" customWidth="1"/>
    <col min="8210" max="8210" width="13.6640625" style="95" customWidth="1"/>
    <col min="8211" max="8211" width="8.6640625" style="95" customWidth="1"/>
    <col min="8212" max="8212" width="15.6640625" style="95" customWidth="1"/>
    <col min="8213" max="8214" width="14.44140625" style="95" bestFit="1" customWidth="1"/>
    <col min="8215" max="8220" width="0" style="95" hidden="1" customWidth="1"/>
    <col min="8221" max="8448" width="8.77734375" style="95"/>
    <col min="8449" max="8449" width="1.109375" style="95" customWidth="1"/>
    <col min="8450" max="8450" width="6" style="95" bestFit="1" customWidth="1"/>
    <col min="8451" max="8451" width="8.6640625" style="95" customWidth="1"/>
    <col min="8452" max="8452" width="12.6640625" style="95" customWidth="1"/>
    <col min="8453" max="8453" width="7.44140625" style="95" bestFit="1" customWidth="1"/>
    <col min="8454" max="8454" width="13.6640625" style="95" customWidth="1"/>
    <col min="8455" max="8455" width="6.88671875" style="95" bestFit="1" customWidth="1"/>
    <col min="8456" max="8456" width="13.6640625" style="95" customWidth="1"/>
    <col min="8457" max="8457" width="7.109375" style="95" bestFit="1" customWidth="1"/>
    <col min="8458" max="8458" width="13.6640625" style="95" customWidth="1"/>
    <col min="8459" max="8459" width="7.109375" style="95" bestFit="1" customWidth="1"/>
    <col min="8460" max="8460" width="13.6640625" style="95" customWidth="1"/>
    <col min="8461" max="8461" width="7.109375" style="95" customWidth="1"/>
    <col min="8462" max="8462" width="13.6640625" style="95" customWidth="1"/>
    <col min="8463" max="8463" width="7" style="95" customWidth="1"/>
    <col min="8464" max="8464" width="13.6640625" style="95" customWidth="1"/>
    <col min="8465" max="8465" width="7.33203125" style="95" bestFit="1" customWidth="1"/>
    <col min="8466" max="8466" width="13.6640625" style="95" customWidth="1"/>
    <col min="8467" max="8467" width="8.6640625" style="95" customWidth="1"/>
    <col min="8468" max="8468" width="15.6640625" style="95" customWidth="1"/>
    <col min="8469" max="8470" width="14.44140625" style="95" bestFit="1" customWidth="1"/>
    <col min="8471" max="8476" width="0" style="95" hidden="1" customWidth="1"/>
    <col min="8477" max="8704" width="8.77734375" style="95"/>
    <col min="8705" max="8705" width="1.109375" style="95" customWidth="1"/>
    <col min="8706" max="8706" width="6" style="95" bestFit="1" customWidth="1"/>
    <col min="8707" max="8707" width="8.6640625" style="95" customWidth="1"/>
    <col min="8708" max="8708" width="12.6640625" style="95" customWidth="1"/>
    <col min="8709" max="8709" width="7.44140625" style="95" bestFit="1" customWidth="1"/>
    <col min="8710" max="8710" width="13.6640625" style="95" customWidth="1"/>
    <col min="8711" max="8711" width="6.88671875" style="95" bestFit="1" customWidth="1"/>
    <col min="8712" max="8712" width="13.6640625" style="95" customWidth="1"/>
    <col min="8713" max="8713" width="7.109375" style="95" bestFit="1" customWidth="1"/>
    <col min="8714" max="8714" width="13.6640625" style="95" customWidth="1"/>
    <col min="8715" max="8715" width="7.109375" style="95" bestFit="1" customWidth="1"/>
    <col min="8716" max="8716" width="13.6640625" style="95" customWidth="1"/>
    <col min="8717" max="8717" width="7.109375" style="95" customWidth="1"/>
    <col min="8718" max="8718" width="13.6640625" style="95" customWidth="1"/>
    <col min="8719" max="8719" width="7" style="95" customWidth="1"/>
    <col min="8720" max="8720" width="13.6640625" style="95" customWidth="1"/>
    <col min="8721" max="8721" width="7.33203125" style="95" bestFit="1" customWidth="1"/>
    <col min="8722" max="8722" width="13.6640625" style="95" customWidth="1"/>
    <col min="8723" max="8723" width="8.6640625" style="95" customWidth="1"/>
    <col min="8724" max="8724" width="15.6640625" style="95" customWidth="1"/>
    <col min="8725" max="8726" width="14.44140625" style="95" bestFit="1" customWidth="1"/>
    <col min="8727" max="8732" width="0" style="95" hidden="1" customWidth="1"/>
    <col min="8733" max="8960" width="8.77734375" style="95"/>
    <col min="8961" max="8961" width="1.109375" style="95" customWidth="1"/>
    <col min="8962" max="8962" width="6" style="95" bestFit="1" customWidth="1"/>
    <col min="8963" max="8963" width="8.6640625" style="95" customWidth="1"/>
    <col min="8964" max="8964" width="12.6640625" style="95" customWidth="1"/>
    <col min="8965" max="8965" width="7.44140625" style="95" bestFit="1" customWidth="1"/>
    <col min="8966" max="8966" width="13.6640625" style="95" customWidth="1"/>
    <col min="8967" max="8967" width="6.88671875" style="95" bestFit="1" customWidth="1"/>
    <col min="8968" max="8968" width="13.6640625" style="95" customWidth="1"/>
    <col min="8969" max="8969" width="7.109375" style="95" bestFit="1" customWidth="1"/>
    <col min="8970" max="8970" width="13.6640625" style="95" customWidth="1"/>
    <col min="8971" max="8971" width="7.109375" style="95" bestFit="1" customWidth="1"/>
    <col min="8972" max="8972" width="13.6640625" style="95" customWidth="1"/>
    <col min="8973" max="8973" width="7.109375" style="95" customWidth="1"/>
    <col min="8974" max="8974" width="13.6640625" style="95" customWidth="1"/>
    <col min="8975" max="8975" width="7" style="95" customWidth="1"/>
    <col min="8976" max="8976" width="13.6640625" style="95" customWidth="1"/>
    <col min="8977" max="8977" width="7.33203125" style="95" bestFit="1" customWidth="1"/>
    <col min="8978" max="8978" width="13.6640625" style="95" customWidth="1"/>
    <col min="8979" max="8979" width="8.6640625" style="95" customWidth="1"/>
    <col min="8980" max="8980" width="15.6640625" style="95" customWidth="1"/>
    <col min="8981" max="8982" width="14.44140625" style="95" bestFit="1" customWidth="1"/>
    <col min="8983" max="8988" width="0" style="95" hidden="1" customWidth="1"/>
    <col min="8989" max="9216" width="8.77734375" style="95"/>
    <col min="9217" max="9217" width="1.109375" style="95" customWidth="1"/>
    <col min="9218" max="9218" width="6" style="95" bestFit="1" customWidth="1"/>
    <col min="9219" max="9219" width="8.6640625" style="95" customWidth="1"/>
    <col min="9220" max="9220" width="12.6640625" style="95" customWidth="1"/>
    <col min="9221" max="9221" width="7.44140625" style="95" bestFit="1" customWidth="1"/>
    <col min="9222" max="9222" width="13.6640625" style="95" customWidth="1"/>
    <col min="9223" max="9223" width="6.88671875" style="95" bestFit="1" customWidth="1"/>
    <col min="9224" max="9224" width="13.6640625" style="95" customWidth="1"/>
    <col min="9225" max="9225" width="7.109375" style="95" bestFit="1" customWidth="1"/>
    <col min="9226" max="9226" width="13.6640625" style="95" customWidth="1"/>
    <col min="9227" max="9227" width="7.109375" style="95" bestFit="1" customWidth="1"/>
    <col min="9228" max="9228" width="13.6640625" style="95" customWidth="1"/>
    <col min="9229" max="9229" width="7.109375" style="95" customWidth="1"/>
    <col min="9230" max="9230" width="13.6640625" style="95" customWidth="1"/>
    <col min="9231" max="9231" width="7" style="95" customWidth="1"/>
    <col min="9232" max="9232" width="13.6640625" style="95" customWidth="1"/>
    <col min="9233" max="9233" width="7.33203125" style="95" bestFit="1" customWidth="1"/>
    <col min="9234" max="9234" width="13.6640625" style="95" customWidth="1"/>
    <col min="9235" max="9235" width="8.6640625" style="95" customWidth="1"/>
    <col min="9236" max="9236" width="15.6640625" style="95" customWidth="1"/>
    <col min="9237" max="9238" width="14.44140625" style="95" bestFit="1" customWidth="1"/>
    <col min="9239" max="9244" width="0" style="95" hidden="1" customWidth="1"/>
    <col min="9245" max="9472" width="8.77734375" style="95"/>
    <col min="9473" max="9473" width="1.109375" style="95" customWidth="1"/>
    <col min="9474" max="9474" width="6" style="95" bestFit="1" customWidth="1"/>
    <col min="9475" max="9475" width="8.6640625" style="95" customWidth="1"/>
    <col min="9476" max="9476" width="12.6640625" style="95" customWidth="1"/>
    <col min="9477" max="9477" width="7.44140625" style="95" bestFit="1" customWidth="1"/>
    <col min="9478" max="9478" width="13.6640625" style="95" customWidth="1"/>
    <col min="9479" max="9479" width="6.88671875" style="95" bestFit="1" customWidth="1"/>
    <col min="9480" max="9480" width="13.6640625" style="95" customWidth="1"/>
    <col min="9481" max="9481" width="7.109375" style="95" bestFit="1" customWidth="1"/>
    <col min="9482" max="9482" width="13.6640625" style="95" customWidth="1"/>
    <col min="9483" max="9483" width="7.109375" style="95" bestFit="1" customWidth="1"/>
    <col min="9484" max="9484" width="13.6640625" style="95" customWidth="1"/>
    <col min="9485" max="9485" width="7.109375" style="95" customWidth="1"/>
    <col min="9486" max="9486" width="13.6640625" style="95" customWidth="1"/>
    <col min="9487" max="9487" width="7" style="95" customWidth="1"/>
    <col min="9488" max="9488" width="13.6640625" style="95" customWidth="1"/>
    <col min="9489" max="9489" width="7.33203125" style="95" bestFit="1" customWidth="1"/>
    <col min="9490" max="9490" width="13.6640625" style="95" customWidth="1"/>
    <col min="9491" max="9491" width="8.6640625" style="95" customWidth="1"/>
    <col min="9492" max="9492" width="15.6640625" style="95" customWidth="1"/>
    <col min="9493" max="9494" width="14.44140625" style="95" bestFit="1" customWidth="1"/>
    <col min="9495" max="9500" width="0" style="95" hidden="1" customWidth="1"/>
    <col min="9501" max="9728" width="8.77734375" style="95"/>
    <col min="9729" max="9729" width="1.109375" style="95" customWidth="1"/>
    <col min="9730" max="9730" width="6" style="95" bestFit="1" customWidth="1"/>
    <col min="9731" max="9731" width="8.6640625" style="95" customWidth="1"/>
    <col min="9732" max="9732" width="12.6640625" style="95" customWidth="1"/>
    <col min="9733" max="9733" width="7.44140625" style="95" bestFit="1" customWidth="1"/>
    <col min="9734" max="9734" width="13.6640625" style="95" customWidth="1"/>
    <col min="9735" max="9735" width="6.88671875" style="95" bestFit="1" customWidth="1"/>
    <col min="9736" max="9736" width="13.6640625" style="95" customWidth="1"/>
    <col min="9737" max="9737" width="7.109375" style="95" bestFit="1" customWidth="1"/>
    <col min="9738" max="9738" width="13.6640625" style="95" customWidth="1"/>
    <col min="9739" max="9739" width="7.109375" style="95" bestFit="1" customWidth="1"/>
    <col min="9740" max="9740" width="13.6640625" style="95" customWidth="1"/>
    <col min="9741" max="9741" width="7.109375" style="95" customWidth="1"/>
    <col min="9742" max="9742" width="13.6640625" style="95" customWidth="1"/>
    <col min="9743" max="9743" width="7" style="95" customWidth="1"/>
    <col min="9744" max="9744" width="13.6640625" style="95" customWidth="1"/>
    <col min="9745" max="9745" width="7.33203125" style="95" bestFit="1" customWidth="1"/>
    <col min="9746" max="9746" width="13.6640625" style="95" customWidth="1"/>
    <col min="9747" max="9747" width="8.6640625" style="95" customWidth="1"/>
    <col min="9748" max="9748" width="15.6640625" style="95" customWidth="1"/>
    <col min="9749" max="9750" width="14.44140625" style="95" bestFit="1" customWidth="1"/>
    <col min="9751" max="9756" width="0" style="95" hidden="1" customWidth="1"/>
    <col min="9757" max="9984" width="8.77734375" style="95"/>
    <col min="9985" max="9985" width="1.109375" style="95" customWidth="1"/>
    <col min="9986" max="9986" width="6" style="95" bestFit="1" customWidth="1"/>
    <col min="9987" max="9987" width="8.6640625" style="95" customWidth="1"/>
    <col min="9988" max="9988" width="12.6640625" style="95" customWidth="1"/>
    <col min="9989" max="9989" width="7.44140625" style="95" bestFit="1" customWidth="1"/>
    <col min="9990" max="9990" width="13.6640625" style="95" customWidth="1"/>
    <col min="9991" max="9991" width="6.88671875" style="95" bestFit="1" customWidth="1"/>
    <col min="9992" max="9992" width="13.6640625" style="95" customWidth="1"/>
    <col min="9993" max="9993" width="7.109375" style="95" bestFit="1" customWidth="1"/>
    <col min="9994" max="9994" width="13.6640625" style="95" customWidth="1"/>
    <col min="9995" max="9995" width="7.109375" style="95" bestFit="1" customWidth="1"/>
    <col min="9996" max="9996" width="13.6640625" style="95" customWidth="1"/>
    <col min="9997" max="9997" width="7.109375" style="95" customWidth="1"/>
    <col min="9998" max="9998" width="13.6640625" style="95" customWidth="1"/>
    <col min="9999" max="9999" width="7" style="95" customWidth="1"/>
    <col min="10000" max="10000" width="13.6640625" style="95" customWidth="1"/>
    <col min="10001" max="10001" width="7.33203125" style="95" bestFit="1" customWidth="1"/>
    <col min="10002" max="10002" width="13.6640625" style="95" customWidth="1"/>
    <col min="10003" max="10003" width="8.6640625" style="95" customWidth="1"/>
    <col min="10004" max="10004" width="15.6640625" style="95" customWidth="1"/>
    <col min="10005" max="10006" width="14.44140625" style="95" bestFit="1" customWidth="1"/>
    <col min="10007" max="10012" width="0" style="95" hidden="1" customWidth="1"/>
    <col min="10013" max="10240" width="8.77734375" style="95"/>
    <col min="10241" max="10241" width="1.109375" style="95" customWidth="1"/>
    <col min="10242" max="10242" width="6" style="95" bestFit="1" customWidth="1"/>
    <col min="10243" max="10243" width="8.6640625" style="95" customWidth="1"/>
    <col min="10244" max="10244" width="12.6640625" style="95" customWidth="1"/>
    <col min="10245" max="10245" width="7.44140625" style="95" bestFit="1" customWidth="1"/>
    <col min="10246" max="10246" width="13.6640625" style="95" customWidth="1"/>
    <col min="10247" max="10247" width="6.88671875" style="95" bestFit="1" customWidth="1"/>
    <col min="10248" max="10248" width="13.6640625" style="95" customWidth="1"/>
    <col min="10249" max="10249" width="7.109375" style="95" bestFit="1" customWidth="1"/>
    <col min="10250" max="10250" width="13.6640625" style="95" customWidth="1"/>
    <col min="10251" max="10251" width="7.109375" style="95" bestFit="1" customWidth="1"/>
    <col min="10252" max="10252" width="13.6640625" style="95" customWidth="1"/>
    <col min="10253" max="10253" width="7.109375" style="95" customWidth="1"/>
    <col min="10254" max="10254" width="13.6640625" style="95" customWidth="1"/>
    <col min="10255" max="10255" width="7" style="95" customWidth="1"/>
    <col min="10256" max="10256" width="13.6640625" style="95" customWidth="1"/>
    <col min="10257" max="10257" width="7.33203125" style="95" bestFit="1" customWidth="1"/>
    <col min="10258" max="10258" width="13.6640625" style="95" customWidth="1"/>
    <col min="10259" max="10259" width="8.6640625" style="95" customWidth="1"/>
    <col min="10260" max="10260" width="15.6640625" style="95" customWidth="1"/>
    <col min="10261" max="10262" width="14.44140625" style="95" bestFit="1" customWidth="1"/>
    <col min="10263" max="10268" width="0" style="95" hidden="1" customWidth="1"/>
    <col min="10269" max="10496" width="8.77734375" style="95"/>
    <col min="10497" max="10497" width="1.109375" style="95" customWidth="1"/>
    <col min="10498" max="10498" width="6" style="95" bestFit="1" customWidth="1"/>
    <col min="10499" max="10499" width="8.6640625" style="95" customWidth="1"/>
    <col min="10500" max="10500" width="12.6640625" style="95" customWidth="1"/>
    <col min="10501" max="10501" width="7.44140625" style="95" bestFit="1" customWidth="1"/>
    <col min="10502" max="10502" width="13.6640625" style="95" customWidth="1"/>
    <col min="10503" max="10503" width="6.88671875" style="95" bestFit="1" customWidth="1"/>
    <col min="10504" max="10504" width="13.6640625" style="95" customWidth="1"/>
    <col min="10505" max="10505" width="7.109375" style="95" bestFit="1" customWidth="1"/>
    <col min="10506" max="10506" width="13.6640625" style="95" customWidth="1"/>
    <col min="10507" max="10507" width="7.109375" style="95" bestFit="1" customWidth="1"/>
    <col min="10508" max="10508" width="13.6640625" style="95" customWidth="1"/>
    <col min="10509" max="10509" width="7.109375" style="95" customWidth="1"/>
    <col min="10510" max="10510" width="13.6640625" style="95" customWidth="1"/>
    <col min="10511" max="10511" width="7" style="95" customWidth="1"/>
    <col min="10512" max="10512" width="13.6640625" style="95" customWidth="1"/>
    <col min="10513" max="10513" width="7.33203125" style="95" bestFit="1" customWidth="1"/>
    <col min="10514" max="10514" width="13.6640625" style="95" customWidth="1"/>
    <col min="10515" max="10515" width="8.6640625" style="95" customWidth="1"/>
    <col min="10516" max="10516" width="15.6640625" style="95" customWidth="1"/>
    <col min="10517" max="10518" width="14.44140625" style="95" bestFit="1" customWidth="1"/>
    <col min="10519" max="10524" width="0" style="95" hidden="1" customWidth="1"/>
    <col min="10525" max="10752" width="8.77734375" style="95"/>
    <col min="10753" max="10753" width="1.109375" style="95" customWidth="1"/>
    <col min="10754" max="10754" width="6" style="95" bestFit="1" customWidth="1"/>
    <col min="10755" max="10755" width="8.6640625" style="95" customWidth="1"/>
    <col min="10756" max="10756" width="12.6640625" style="95" customWidth="1"/>
    <col min="10757" max="10757" width="7.44140625" style="95" bestFit="1" customWidth="1"/>
    <col min="10758" max="10758" width="13.6640625" style="95" customWidth="1"/>
    <col min="10759" max="10759" width="6.88671875" style="95" bestFit="1" customWidth="1"/>
    <col min="10760" max="10760" width="13.6640625" style="95" customWidth="1"/>
    <col min="10761" max="10761" width="7.109375" style="95" bestFit="1" customWidth="1"/>
    <col min="10762" max="10762" width="13.6640625" style="95" customWidth="1"/>
    <col min="10763" max="10763" width="7.109375" style="95" bestFit="1" customWidth="1"/>
    <col min="10764" max="10764" width="13.6640625" style="95" customWidth="1"/>
    <col min="10765" max="10765" width="7.109375" style="95" customWidth="1"/>
    <col min="10766" max="10766" width="13.6640625" style="95" customWidth="1"/>
    <col min="10767" max="10767" width="7" style="95" customWidth="1"/>
    <col min="10768" max="10768" width="13.6640625" style="95" customWidth="1"/>
    <col min="10769" max="10769" width="7.33203125" style="95" bestFit="1" customWidth="1"/>
    <col min="10770" max="10770" width="13.6640625" style="95" customWidth="1"/>
    <col min="10771" max="10771" width="8.6640625" style="95" customWidth="1"/>
    <col min="10772" max="10772" width="15.6640625" style="95" customWidth="1"/>
    <col min="10773" max="10774" width="14.44140625" style="95" bestFit="1" customWidth="1"/>
    <col min="10775" max="10780" width="0" style="95" hidden="1" customWidth="1"/>
    <col min="10781" max="11008" width="8.77734375" style="95"/>
    <col min="11009" max="11009" width="1.109375" style="95" customWidth="1"/>
    <col min="11010" max="11010" width="6" style="95" bestFit="1" customWidth="1"/>
    <col min="11011" max="11011" width="8.6640625" style="95" customWidth="1"/>
    <col min="11012" max="11012" width="12.6640625" style="95" customWidth="1"/>
    <col min="11013" max="11013" width="7.44140625" style="95" bestFit="1" customWidth="1"/>
    <col min="11014" max="11014" width="13.6640625" style="95" customWidth="1"/>
    <col min="11015" max="11015" width="6.88671875" style="95" bestFit="1" customWidth="1"/>
    <col min="11016" max="11016" width="13.6640625" style="95" customWidth="1"/>
    <col min="11017" max="11017" width="7.109375" style="95" bestFit="1" customWidth="1"/>
    <col min="11018" max="11018" width="13.6640625" style="95" customWidth="1"/>
    <col min="11019" max="11019" width="7.109375" style="95" bestFit="1" customWidth="1"/>
    <col min="11020" max="11020" width="13.6640625" style="95" customWidth="1"/>
    <col min="11021" max="11021" width="7.109375" style="95" customWidth="1"/>
    <col min="11022" max="11022" width="13.6640625" style="95" customWidth="1"/>
    <col min="11023" max="11023" width="7" style="95" customWidth="1"/>
    <col min="11024" max="11024" width="13.6640625" style="95" customWidth="1"/>
    <col min="11025" max="11025" width="7.33203125" style="95" bestFit="1" customWidth="1"/>
    <col min="11026" max="11026" width="13.6640625" style="95" customWidth="1"/>
    <col min="11027" max="11027" width="8.6640625" style="95" customWidth="1"/>
    <col min="11028" max="11028" width="15.6640625" style="95" customWidth="1"/>
    <col min="11029" max="11030" width="14.44140625" style="95" bestFit="1" customWidth="1"/>
    <col min="11031" max="11036" width="0" style="95" hidden="1" customWidth="1"/>
    <col min="11037" max="11264" width="8.77734375" style="95"/>
    <col min="11265" max="11265" width="1.109375" style="95" customWidth="1"/>
    <col min="11266" max="11266" width="6" style="95" bestFit="1" customWidth="1"/>
    <col min="11267" max="11267" width="8.6640625" style="95" customWidth="1"/>
    <col min="11268" max="11268" width="12.6640625" style="95" customWidth="1"/>
    <col min="11269" max="11269" width="7.44140625" style="95" bestFit="1" customWidth="1"/>
    <col min="11270" max="11270" width="13.6640625" style="95" customWidth="1"/>
    <col min="11271" max="11271" width="6.88671875" style="95" bestFit="1" customWidth="1"/>
    <col min="11272" max="11272" width="13.6640625" style="95" customWidth="1"/>
    <col min="11273" max="11273" width="7.109375" style="95" bestFit="1" customWidth="1"/>
    <col min="11274" max="11274" width="13.6640625" style="95" customWidth="1"/>
    <col min="11275" max="11275" width="7.109375" style="95" bestFit="1" customWidth="1"/>
    <col min="11276" max="11276" width="13.6640625" style="95" customWidth="1"/>
    <col min="11277" max="11277" width="7.109375" style="95" customWidth="1"/>
    <col min="11278" max="11278" width="13.6640625" style="95" customWidth="1"/>
    <col min="11279" max="11279" width="7" style="95" customWidth="1"/>
    <col min="11280" max="11280" width="13.6640625" style="95" customWidth="1"/>
    <col min="11281" max="11281" width="7.33203125" style="95" bestFit="1" customWidth="1"/>
    <col min="11282" max="11282" width="13.6640625" style="95" customWidth="1"/>
    <col min="11283" max="11283" width="8.6640625" style="95" customWidth="1"/>
    <col min="11284" max="11284" width="15.6640625" style="95" customWidth="1"/>
    <col min="11285" max="11286" width="14.44140625" style="95" bestFit="1" customWidth="1"/>
    <col min="11287" max="11292" width="0" style="95" hidden="1" customWidth="1"/>
    <col min="11293" max="11520" width="8.77734375" style="95"/>
    <col min="11521" max="11521" width="1.109375" style="95" customWidth="1"/>
    <col min="11522" max="11522" width="6" style="95" bestFit="1" customWidth="1"/>
    <col min="11523" max="11523" width="8.6640625" style="95" customWidth="1"/>
    <col min="11524" max="11524" width="12.6640625" style="95" customWidth="1"/>
    <col min="11525" max="11525" width="7.44140625" style="95" bestFit="1" customWidth="1"/>
    <col min="11526" max="11526" width="13.6640625" style="95" customWidth="1"/>
    <col min="11527" max="11527" width="6.88671875" style="95" bestFit="1" customWidth="1"/>
    <col min="11528" max="11528" width="13.6640625" style="95" customWidth="1"/>
    <col min="11529" max="11529" width="7.109375" style="95" bestFit="1" customWidth="1"/>
    <col min="11530" max="11530" width="13.6640625" style="95" customWidth="1"/>
    <col min="11531" max="11531" width="7.109375" style="95" bestFit="1" customWidth="1"/>
    <col min="11532" max="11532" width="13.6640625" style="95" customWidth="1"/>
    <col min="11533" max="11533" width="7.109375" style="95" customWidth="1"/>
    <col min="11534" max="11534" width="13.6640625" style="95" customWidth="1"/>
    <col min="11535" max="11535" width="7" style="95" customWidth="1"/>
    <col min="11536" max="11536" width="13.6640625" style="95" customWidth="1"/>
    <col min="11537" max="11537" width="7.33203125" style="95" bestFit="1" customWidth="1"/>
    <col min="11538" max="11538" width="13.6640625" style="95" customWidth="1"/>
    <col min="11539" max="11539" width="8.6640625" style="95" customWidth="1"/>
    <col min="11540" max="11540" width="15.6640625" style="95" customWidth="1"/>
    <col min="11541" max="11542" width="14.44140625" style="95" bestFit="1" customWidth="1"/>
    <col min="11543" max="11548" width="0" style="95" hidden="1" customWidth="1"/>
    <col min="11549" max="11776" width="8.77734375" style="95"/>
    <col min="11777" max="11777" width="1.109375" style="95" customWidth="1"/>
    <col min="11778" max="11778" width="6" style="95" bestFit="1" customWidth="1"/>
    <col min="11779" max="11779" width="8.6640625" style="95" customWidth="1"/>
    <col min="11780" max="11780" width="12.6640625" style="95" customWidth="1"/>
    <col min="11781" max="11781" width="7.44140625" style="95" bestFit="1" customWidth="1"/>
    <col min="11782" max="11782" width="13.6640625" style="95" customWidth="1"/>
    <col min="11783" max="11783" width="6.88671875" style="95" bestFit="1" customWidth="1"/>
    <col min="11784" max="11784" width="13.6640625" style="95" customWidth="1"/>
    <col min="11785" max="11785" width="7.109375" style="95" bestFit="1" customWidth="1"/>
    <col min="11786" max="11786" width="13.6640625" style="95" customWidth="1"/>
    <col min="11787" max="11787" width="7.109375" style="95" bestFit="1" customWidth="1"/>
    <col min="11788" max="11788" width="13.6640625" style="95" customWidth="1"/>
    <col min="11789" max="11789" width="7.109375" style="95" customWidth="1"/>
    <col min="11790" max="11790" width="13.6640625" style="95" customWidth="1"/>
    <col min="11791" max="11791" width="7" style="95" customWidth="1"/>
    <col min="11792" max="11792" width="13.6640625" style="95" customWidth="1"/>
    <col min="11793" max="11793" width="7.33203125" style="95" bestFit="1" customWidth="1"/>
    <col min="11794" max="11794" width="13.6640625" style="95" customWidth="1"/>
    <col min="11795" max="11795" width="8.6640625" style="95" customWidth="1"/>
    <col min="11796" max="11796" width="15.6640625" style="95" customWidth="1"/>
    <col min="11797" max="11798" width="14.44140625" style="95" bestFit="1" customWidth="1"/>
    <col min="11799" max="11804" width="0" style="95" hidden="1" customWidth="1"/>
    <col min="11805" max="12032" width="8.77734375" style="95"/>
    <col min="12033" max="12033" width="1.109375" style="95" customWidth="1"/>
    <col min="12034" max="12034" width="6" style="95" bestFit="1" customWidth="1"/>
    <col min="12035" max="12035" width="8.6640625" style="95" customWidth="1"/>
    <col min="12036" max="12036" width="12.6640625" style="95" customWidth="1"/>
    <col min="12037" max="12037" width="7.44140625" style="95" bestFit="1" customWidth="1"/>
    <col min="12038" max="12038" width="13.6640625" style="95" customWidth="1"/>
    <col min="12039" max="12039" width="6.88671875" style="95" bestFit="1" customWidth="1"/>
    <col min="12040" max="12040" width="13.6640625" style="95" customWidth="1"/>
    <col min="12041" max="12041" width="7.109375" style="95" bestFit="1" customWidth="1"/>
    <col min="12042" max="12042" width="13.6640625" style="95" customWidth="1"/>
    <col min="12043" max="12043" width="7.109375" style="95" bestFit="1" customWidth="1"/>
    <col min="12044" max="12044" width="13.6640625" style="95" customWidth="1"/>
    <col min="12045" max="12045" width="7.109375" style="95" customWidth="1"/>
    <col min="12046" max="12046" width="13.6640625" style="95" customWidth="1"/>
    <col min="12047" max="12047" width="7" style="95" customWidth="1"/>
    <col min="12048" max="12048" width="13.6640625" style="95" customWidth="1"/>
    <col min="12049" max="12049" width="7.33203125" style="95" bestFit="1" customWidth="1"/>
    <col min="12050" max="12050" width="13.6640625" style="95" customWidth="1"/>
    <col min="12051" max="12051" width="8.6640625" style="95" customWidth="1"/>
    <col min="12052" max="12052" width="15.6640625" style="95" customWidth="1"/>
    <col min="12053" max="12054" width="14.44140625" style="95" bestFit="1" customWidth="1"/>
    <col min="12055" max="12060" width="0" style="95" hidden="1" customWidth="1"/>
    <col min="12061" max="12288" width="8.77734375" style="95"/>
    <col min="12289" max="12289" width="1.109375" style="95" customWidth="1"/>
    <col min="12290" max="12290" width="6" style="95" bestFit="1" customWidth="1"/>
    <col min="12291" max="12291" width="8.6640625" style="95" customWidth="1"/>
    <col min="12292" max="12292" width="12.6640625" style="95" customWidth="1"/>
    <col min="12293" max="12293" width="7.44140625" style="95" bestFit="1" customWidth="1"/>
    <col min="12294" max="12294" width="13.6640625" style="95" customWidth="1"/>
    <col min="12295" max="12295" width="6.88671875" style="95" bestFit="1" customWidth="1"/>
    <col min="12296" max="12296" width="13.6640625" style="95" customWidth="1"/>
    <col min="12297" max="12297" width="7.109375" style="95" bestFit="1" customWidth="1"/>
    <col min="12298" max="12298" width="13.6640625" style="95" customWidth="1"/>
    <col min="12299" max="12299" width="7.109375" style="95" bestFit="1" customWidth="1"/>
    <col min="12300" max="12300" width="13.6640625" style="95" customWidth="1"/>
    <col min="12301" max="12301" width="7.109375" style="95" customWidth="1"/>
    <col min="12302" max="12302" width="13.6640625" style="95" customWidth="1"/>
    <col min="12303" max="12303" width="7" style="95" customWidth="1"/>
    <col min="12304" max="12304" width="13.6640625" style="95" customWidth="1"/>
    <col min="12305" max="12305" width="7.33203125" style="95" bestFit="1" customWidth="1"/>
    <col min="12306" max="12306" width="13.6640625" style="95" customWidth="1"/>
    <col min="12307" max="12307" width="8.6640625" style="95" customWidth="1"/>
    <col min="12308" max="12308" width="15.6640625" style="95" customWidth="1"/>
    <col min="12309" max="12310" width="14.44140625" style="95" bestFit="1" customWidth="1"/>
    <col min="12311" max="12316" width="0" style="95" hidden="1" customWidth="1"/>
    <col min="12317" max="12544" width="8.77734375" style="95"/>
    <col min="12545" max="12545" width="1.109375" style="95" customWidth="1"/>
    <col min="12546" max="12546" width="6" style="95" bestFit="1" customWidth="1"/>
    <col min="12547" max="12547" width="8.6640625" style="95" customWidth="1"/>
    <col min="12548" max="12548" width="12.6640625" style="95" customWidth="1"/>
    <col min="12549" max="12549" width="7.44140625" style="95" bestFit="1" customWidth="1"/>
    <col min="12550" max="12550" width="13.6640625" style="95" customWidth="1"/>
    <col min="12551" max="12551" width="6.88671875" style="95" bestFit="1" customWidth="1"/>
    <col min="12552" max="12552" width="13.6640625" style="95" customWidth="1"/>
    <col min="12553" max="12553" width="7.109375" style="95" bestFit="1" customWidth="1"/>
    <col min="12554" max="12554" width="13.6640625" style="95" customWidth="1"/>
    <col min="12555" max="12555" width="7.109375" style="95" bestFit="1" customWidth="1"/>
    <col min="12556" max="12556" width="13.6640625" style="95" customWidth="1"/>
    <col min="12557" max="12557" width="7.109375" style="95" customWidth="1"/>
    <col min="12558" max="12558" width="13.6640625" style="95" customWidth="1"/>
    <col min="12559" max="12559" width="7" style="95" customWidth="1"/>
    <col min="12560" max="12560" width="13.6640625" style="95" customWidth="1"/>
    <col min="12561" max="12561" width="7.33203125" style="95" bestFit="1" customWidth="1"/>
    <col min="12562" max="12562" width="13.6640625" style="95" customWidth="1"/>
    <col min="12563" max="12563" width="8.6640625" style="95" customWidth="1"/>
    <col min="12564" max="12564" width="15.6640625" style="95" customWidth="1"/>
    <col min="12565" max="12566" width="14.44140625" style="95" bestFit="1" customWidth="1"/>
    <col min="12567" max="12572" width="0" style="95" hidden="1" customWidth="1"/>
    <col min="12573" max="12800" width="8.77734375" style="95"/>
    <col min="12801" max="12801" width="1.109375" style="95" customWidth="1"/>
    <col min="12802" max="12802" width="6" style="95" bestFit="1" customWidth="1"/>
    <col min="12803" max="12803" width="8.6640625" style="95" customWidth="1"/>
    <col min="12804" max="12804" width="12.6640625" style="95" customWidth="1"/>
    <col min="12805" max="12805" width="7.44140625" style="95" bestFit="1" customWidth="1"/>
    <col min="12806" max="12806" width="13.6640625" style="95" customWidth="1"/>
    <col min="12807" max="12807" width="6.88671875" style="95" bestFit="1" customWidth="1"/>
    <col min="12808" max="12808" width="13.6640625" style="95" customWidth="1"/>
    <col min="12809" max="12809" width="7.109375" style="95" bestFit="1" customWidth="1"/>
    <col min="12810" max="12810" width="13.6640625" style="95" customWidth="1"/>
    <col min="12811" max="12811" width="7.109375" style="95" bestFit="1" customWidth="1"/>
    <col min="12812" max="12812" width="13.6640625" style="95" customWidth="1"/>
    <col min="12813" max="12813" width="7.109375" style="95" customWidth="1"/>
    <col min="12814" max="12814" width="13.6640625" style="95" customWidth="1"/>
    <col min="12815" max="12815" width="7" style="95" customWidth="1"/>
    <col min="12816" max="12816" width="13.6640625" style="95" customWidth="1"/>
    <col min="12817" max="12817" width="7.33203125" style="95" bestFit="1" customWidth="1"/>
    <col min="12818" max="12818" width="13.6640625" style="95" customWidth="1"/>
    <col min="12819" max="12819" width="8.6640625" style="95" customWidth="1"/>
    <col min="12820" max="12820" width="15.6640625" style="95" customWidth="1"/>
    <col min="12821" max="12822" width="14.44140625" style="95" bestFit="1" customWidth="1"/>
    <col min="12823" max="12828" width="0" style="95" hidden="1" customWidth="1"/>
    <col min="12829" max="13056" width="8.77734375" style="95"/>
    <col min="13057" max="13057" width="1.109375" style="95" customWidth="1"/>
    <col min="13058" max="13058" width="6" style="95" bestFit="1" customWidth="1"/>
    <col min="13059" max="13059" width="8.6640625" style="95" customWidth="1"/>
    <col min="13060" max="13060" width="12.6640625" style="95" customWidth="1"/>
    <col min="13061" max="13061" width="7.44140625" style="95" bestFit="1" customWidth="1"/>
    <col min="13062" max="13062" width="13.6640625" style="95" customWidth="1"/>
    <col min="13063" max="13063" width="6.88671875" style="95" bestFit="1" customWidth="1"/>
    <col min="13064" max="13064" width="13.6640625" style="95" customWidth="1"/>
    <col min="13065" max="13065" width="7.109375" style="95" bestFit="1" customWidth="1"/>
    <col min="13066" max="13066" width="13.6640625" style="95" customWidth="1"/>
    <col min="13067" max="13067" width="7.109375" style="95" bestFit="1" customWidth="1"/>
    <col min="13068" max="13068" width="13.6640625" style="95" customWidth="1"/>
    <col min="13069" max="13069" width="7.109375" style="95" customWidth="1"/>
    <col min="13070" max="13070" width="13.6640625" style="95" customWidth="1"/>
    <col min="13071" max="13071" width="7" style="95" customWidth="1"/>
    <col min="13072" max="13072" width="13.6640625" style="95" customWidth="1"/>
    <col min="13073" max="13073" width="7.33203125" style="95" bestFit="1" customWidth="1"/>
    <col min="13074" max="13074" width="13.6640625" style="95" customWidth="1"/>
    <col min="13075" max="13075" width="8.6640625" style="95" customWidth="1"/>
    <col min="13076" max="13076" width="15.6640625" style="95" customWidth="1"/>
    <col min="13077" max="13078" width="14.44140625" style="95" bestFit="1" customWidth="1"/>
    <col min="13079" max="13084" width="0" style="95" hidden="1" customWidth="1"/>
    <col min="13085" max="13312" width="8.77734375" style="95"/>
    <col min="13313" max="13313" width="1.109375" style="95" customWidth="1"/>
    <col min="13314" max="13314" width="6" style="95" bestFit="1" customWidth="1"/>
    <col min="13315" max="13315" width="8.6640625" style="95" customWidth="1"/>
    <col min="13316" max="13316" width="12.6640625" style="95" customWidth="1"/>
    <col min="13317" max="13317" width="7.44140625" style="95" bestFit="1" customWidth="1"/>
    <col min="13318" max="13318" width="13.6640625" style="95" customWidth="1"/>
    <col min="13319" max="13319" width="6.88671875" style="95" bestFit="1" customWidth="1"/>
    <col min="13320" max="13320" width="13.6640625" style="95" customWidth="1"/>
    <col min="13321" max="13321" width="7.109375" style="95" bestFit="1" customWidth="1"/>
    <col min="13322" max="13322" width="13.6640625" style="95" customWidth="1"/>
    <col min="13323" max="13323" width="7.109375" style="95" bestFit="1" customWidth="1"/>
    <col min="13324" max="13324" width="13.6640625" style="95" customWidth="1"/>
    <col min="13325" max="13325" width="7.109375" style="95" customWidth="1"/>
    <col min="13326" max="13326" width="13.6640625" style="95" customWidth="1"/>
    <col min="13327" max="13327" width="7" style="95" customWidth="1"/>
    <col min="13328" max="13328" width="13.6640625" style="95" customWidth="1"/>
    <col min="13329" max="13329" width="7.33203125" style="95" bestFit="1" customWidth="1"/>
    <col min="13330" max="13330" width="13.6640625" style="95" customWidth="1"/>
    <col min="13331" max="13331" width="8.6640625" style="95" customWidth="1"/>
    <col min="13332" max="13332" width="15.6640625" style="95" customWidth="1"/>
    <col min="13333" max="13334" width="14.44140625" style="95" bestFit="1" customWidth="1"/>
    <col min="13335" max="13340" width="0" style="95" hidden="1" customWidth="1"/>
    <col min="13341" max="13568" width="8.77734375" style="95"/>
    <col min="13569" max="13569" width="1.109375" style="95" customWidth="1"/>
    <col min="13570" max="13570" width="6" style="95" bestFit="1" customWidth="1"/>
    <col min="13571" max="13571" width="8.6640625" style="95" customWidth="1"/>
    <col min="13572" max="13572" width="12.6640625" style="95" customWidth="1"/>
    <col min="13573" max="13573" width="7.44140625" style="95" bestFit="1" customWidth="1"/>
    <col min="13574" max="13574" width="13.6640625" style="95" customWidth="1"/>
    <col min="13575" max="13575" width="6.88671875" style="95" bestFit="1" customWidth="1"/>
    <col min="13576" max="13576" width="13.6640625" style="95" customWidth="1"/>
    <col min="13577" max="13577" width="7.109375" style="95" bestFit="1" customWidth="1"/>
    <col min="13578" max="13578" width="13.6640625" style="95" customWidth="1"/>
    <col min="13579" max="13579" width="7.109375" style="95" bestFit="1" customWidth="1"/>
    <col min="13580" max="13580" width="13.6640625" style="95" customWidth="1"/>
    <col min="13581" max="13581" width="7.109375" style="95" customWidth="1"/>
    <col min="13582" max="13582" width="13.6640625" style="95" customWidth="1"/>
    <col min="13583" max="13583" width="7" style="95" customWidth="1"/>
    <col min="13584" max="13584" width="13.6640625" style="95" customWidth="1"/>
    <col min="13585" max="13585" width="7.33203125" style="95" bestFit="1" customWidth="1"/>
    <col min="13586" max="13586" width="13.6640625" style="95" customWidth="1"/>
    <col min="13587" max="13587" width="8.6640625" style="95" customWidth="1"/>
    <col min="13588" max="13588" width="15.6640625" style="95" customWidth="1"/>
    <col min="13589" max="13590" width="14.44140625" style="95" bestFit="1" customWidth="1"/>
    <col min="13591" max="13596" width="0" style="95" hidden="1" customWidth="1"/>
    <col min="13597" max="13824" width="8.77734375" style="95"/>
    <col min="13825" max="13825" width="1.109375" style="95" customWidth="1"/>
    <col min="13826" max="13826" width="6" style="95" bestFit="1" customWidth="1"/>
    <col min="13827" max="13827" width="8.6640625" style="95" customWidth="1"/>
    <col min="13828" max="13828" width="12.6640625" style="95" customWidth="1"/>
    <col min="13829" max="13829" width="7.44140625" style="95" bestFit="1" customWidth="1"/>
    <col min="13830" max="13830" width="13.6640625" style="95" customWidth="1"/>
    <col min="13831" max="13831" width="6.88671875" style="95" bestFit="1" customWidth="1"/>
    <col min="13832" max="13832" width="13.6640625" style="95" customWidth="1"/>
    <col min="13833" max="13833" width="7.109375" style="95" bestFit="1" customWidth="1"/>
    <col min="13834" max="13834" width="13.6640625" style="95" customWidth="1"/>
    <col min="13835" max="13835" width="7.109375" style="95" bestFit="1" customWidth="1"/>
    <col min="13836" max="13836" width="13.6640625" style="95" customWidth="1"/>
    <col min="13837" max="13837" width="7.109375" style="95" customWidth="1"/>
    <col min="13838" max="13838" width="13.6640625" style="95" customWidth="1"/>
    <col min="13839" max="13839" width="7" style="95" customWidth="1"/>
    <col min="13840" max="13840" width="13.6640625" style="95" customWidth="1"/>
    <col min="13841" max="13841" width="7.33203125" style="95" bestFit="1" customWidth="1"/>
    <col min="13842" max="13842" width="13.6640625" style="95" customWidth="1"/>
    <col min="13843" max="13843" width="8.6640625" style="95" customWidth="1"/>
    <col min="13844" max="13844" width="15.6640625" style="95" customWidth="1"/>
    <col min="13845" max="13846" width="14.44140625" style="95" bestFit="1" customWidth="1"/>
    <col min="13847" max="13852" width="0" style="95" hidden="1" customWidth="1"/>
    <col min="13853" max="14080" width="8.77734375" style="95"/>
    <col min="14081" max="14081" width="1.109375" style="95" customWidth="1"/>
    <col min="14082" max="14082" width="6" style="95" bestFit="1" customWidth="1"/>
    <col min="14083" max="14083" width="8.6640625" style="95" customWidth="1"/>
    <col min="14084" max="14084" width="12.6640625" style="95" customWidth="1"/>
    <col min="14085" max="14085" width="7.44140625" style="95" bestFit="1" customWidth="1"/>
    <col min="14086" max="14086" width="13.6640625" style="95" customWidth="1"/>
    <col min="14087" max="14087" width="6.88671875" style="95" bestFit="1" customWidth="1"/>
    <col min="14088" max="14088" width="13.6640625" style="95" customWidth="1"/>
    <col min="14089" max="14089" width="7.109375" style="95" bestFit="1" customWidth="1"/>
    <col min="14090" max="14090" width="13.6640625" style="95" customWidth="1"/>
    <col min="14091" max="14091" width="7.109375" style="95" bestFit="1" customWidth="1"/>
    <col min="14092" max="14092" width="13.6640625" style="95" customWidth="1"/>
    <col min="14093" max="14093" width="7.109375" style="95" customWidth="1"/>
    <col min="14094" max="14094" width="13.6640625" style="95" customWidth="1"/>
    <col min="14095" max="14095" width="7" style="95" customWidth="1"/>
    <col min="14096" max="14096" width="13.6640625" style="95" customWidth="1"/>
    <col min="14097" max="14097" width="7.33203125" style="95" bestFit="1" customWidth="1"/>
    <col min="14098" max="14098" width="13.6640625" style="95" customWidth="1"/>
    <col min="14099" max="14099" width="8.6640625" style="95" customWidth="1"/>
    <col min="14100" max="14100" width="15.6640625" style="95" customWidth="1"/>
    <col min="14101" max="14102" width="14.44140625" style="95" bestFit="1" customWidth="1"/>
    <col min="14103" max="14108" width="0" style="95" hidden="1" customWidth="1"/>
    <col min="14109" max="14336" width="8.77734375" style="95"/>
    <col min="14337" max="14337" width="1.109375" style="95" customWidth="1"/>
    <col min="14338" max="14338" width="6" style="95" bestFit="1" customWidth="1"/>
    <col min="14339" max="14339" width="8.6640625" style="95" customWidth="1"/>
    <col min="14340" max="14340" width="12.6640625" style="95" customWidth="1"/>
    <col min="14341" max="14341" width="7.44140625" style="95" bestFit="1" customWidth="1"/>
    <col min="14342" max="14342" width="13.6640625" style="95" customWidth="1"/>
    <col min="14343" max="14343" width="6.88671875" style="95" bestFit="1" customWidth="1"/>
    <col min="14344" max="14344" width="13.6640625" style="95" customWidth="1"/>
    <col min="14345" max="14345" width="7.109375" style="95" bestFit="1" customWidth="1"/>
    <col min="14346" max="14346" width="13.6640625" style="95" customWidth="1"/>
    <col min="14347" max="14347" width="7.109375" style="95" bestFit="1" customWidth="1"/>
    <col min="14348" max="14348" width="13.6640625" style="95" customWidth="1"/>
    <col min="14349" max="14349" width="7.109375" style="95" customWidth="1"/>
    <col min="14350" max="14350" width="13.6640625" style="95" customWidth="1"/>
    <col min="14351" max="14351" width="7" style="95" customWidth="1"/>
    <col min="14352" max="14352" width="13.6640625" style="95" customWidth="1"/>
    <col min="14353" max="14353" width="7.33203125" style="95" bestFit="1" customWidth="1"/>
    <col min="14354" max="14354" width="13.6640625" style="95" customWidth="1"/>
    <col min="14355" max="14355" width="8.6640625" style="95" customWidth="1"/>
    <col min="14356" max="14356" width="15.6640625" style="95" customWidth="1"/>
    <col min="14357" max="14358" width="14.44140625" style="95" bestFit="1" customWidth="1"/>
    <col min="14359" max="14364" width="0" style="95" hidden="1" customWidth="1"/>
    <col min="14365" max="14592" width="8.77734375" style="95"/>
    <col min="14593" max="14593" width="1.109375" style="95" customWidth="1"/>
    <col min="14594" max="14594" width="6" style="95" bestFit="1" customWidth="1"/>
    <col min="14595" max="14595" width="8.6640625" style="95" customWidth="1"/>
    <col min="14596" max="14596" width="12.6640625" style="95" customWidth="1"/>
    <col min="14597" max="14597" width="7.44140625" style="95" bestFit="1" customWidth="1"/>
    <col min="14598" max="14598" width="13.6640625" style="95" customWidth="1"/>
    <col min="14599" max="14599" width="6.88671875" style="95" bestFit="1" customWidth="1"/>
    <col min="14600" max="14600" width="13.6640625" style="95" customWidth="1"/>
    <col min="14601" max="14601" width="7.109375" style="95" bestFit="1" customWidth="1"/>
    <col min="14602" max="14602" width="13.6640625" style="95" customWidth="1"/>
    <col min="14603" max="14603" width="7.109375" style="95" bestFit="1" customWidth="1"/>
    <col min="14604" max="14604" width="13.6640625" style="95" customWidth="1"/>
    <col min="14605" max="14605" width="7.109375" style="95" customWidth="1"/>
    <col min="14606" max="14606" width="13.6640625" style="95" customWidth="1"/>
    <col min="14607" max="14607" width="7" style="95" customWidth="1"/>
    <col min="14608" max="14608" width="13.6640625" style="95" customWidth="1"/>
    <col min="14609" max="14609" width="7.33203125" style="95" bestFit="1" customWidth="1"/>
    <col min="14610" max="14610" width="13.6640625" style="95" customWidth="1"/>
    <col min="14611" max="14611" width="8.6640625" style="95" customWidth="1"/>
    <col min="14612" max="14612" width="15.6640625" style="95" customWidth="1"/>
    <col min="14613" max="14614" width="14.44140625" style="95" bestFit="1" customWidth="1"/>
    <col min="14615" max="14620" width="0" style="95" hidden="1" customWidth="1"/>
    <col min="14621" max="14848" width="8.77734375" style="95"/>
    <col min="14849" max="14849" width="1.109375" style="95" customWidth="1"/>
    <col min="14850" max="14850" width="6" style="95" bestFit="1" customWidth="1"/>
    <col min="14851" max="14851" width="8.6640625" style="95" customWidth="1"/>
    <col min="14852" max="14852" width="12.6640625" style="95" customWidth="1"/>
    <col min="14853" max="14853" width="7.44140625" style="95" bestFit="1" customWidth="1"/>
    <col min="14854" max="14854" width="13.6640625" style="95" customWidth="1"/>
    <col min="14855" max="14855" width="6.88671875" style="95" bestFit="1" customWidth="1"/>
    <col min="14856" max="14856" width="13.6640625" style="95" customWidth="1"/>
    <col min="14857" max="14857" width="7.109375" style="95" bestFit="1" customWidth="1"/>
    <col min="14858" max="14858" width="13.6640625" style="95" customWidth="1"/>
    <col min="14859" max="14859" width="7.109375" style="95" bestFit="1" customWidth="1"/>
    <col min="14860" max="14860" width="13.6640625" style="95" customWidth="1"/>
    <col min="14861" max="14861" width="7.109375" style="95" customWidth="1"/>
    <col min="14862" max="14862" width="13.6640625" style="95" customWidth="1"/>
    <col min="14863" max="14863" width="7" style="95" customWidth="1"/>
    <col min="14864" max="14864" width="13.6640625" style="95" customWidth="1"/>
    <col min="14865" max="14865" width="7.33203125" style="95" bestFit="1" customWidth="1"/>
    <col min="14866" max="14866" width="13.6640625" style="95" customWidth="1"/>
    <col min="14867" max="14867" width="8.6640625" style="95" customWidth="1"/>
    <col min="14868" max="14868" width="15.6640625" style="95" customWidth="1"/>
    <col min="14869" max="14870" width="14.44140625" style="95" bestFit="1" customWidth="1"/>
    <col min="14871" max="14876" width="0" style="95" hidden="1" customWidth="1"/>
    <col min="14877" max="15104" width="8.77734375" style="95"/>
    <col min="15105" max="15105" width="1.109375" style="95" customWidth="1"/>
    <col min="15106" max="15106" width="6" style="95" bestFit="1" customWidth="1"/>
    <col min="15107" max="15107" width="8.6640625" style="95" customWidth="1"/>
    <col min="15108" max="15108" width="12.6640625" style="95" customWidth="1"/>
    <col min="15109" max="15109" width="7.44140625" style="95" bestFit="1" customWidth="1"/>
    <col min="15110" max="15110" width="13.6640625" style="95" customWidth="1"/>
    <col min="15111" max="15111" width="6.88671875" style="95" bestFit="1" customWidth="1"/>
    <col min="15112" max="15112" width="13.6640625" style="95" customWidth="1"/>
    <col min="15113" max="15113" width="7.109375" style="95" bestFit="1" customWidth="1"/>
    <col min="15114" max="15114" width="13.6640625" style="95" customWidth="1"/>
    <col min="15115" max="15115" width="7.109375" style="95" bestFit="1" customWidth="1"/>
    <col min="15116" max="15116" width="13.6640625" style="95" customWidth="1"/>
    <col min="15117" max="15117" width="7.109375" style="95" customWidth="1"/>
    <col min="15118" max="15118" width="13.6640625" style="95" customWidth="1"/>
    <col min="15119" max="15119" width="7" style="95" customWidth="1"/>
    <col min="15120" max="15120" width="13.6640625" style="95" customWidth="1"/>
    <col min="15121" max="15121" width="7.33203125" style="95" bestFit="1" customWidth="1"/>
    <col min="15122" max="15122" width="13.6640625" style="95" customWidth="1"/>
    <col min="15123" max="15123" width="8.6640625" style="95" customWidth="1"/>
    <col min="15124" max="15124" width="15.6640625" style="95" customWidth="1"/>
    <col min="15125" max="15126" width="14.44140625" style="95" bestFit="1" customWidth="1"/>
    <col min="15127" max="15132" width="0" style="95" hidden="1" customWidth="1"/>
    <col min="15133" max="15360" width="8.77734375" style="95"/>
    <col min="15361" max="15361" width="1.109375" style="95" customWidth="1"/>
    <col min="15362" max="15362" width="6" style="95" bestFit="1" customWidth="1"/>
    <col min="15363" max="15363" width="8.6640625" style="95" customWidth="1"/>
    <col min="15364" max="15364" width="12.6640625" style="95" customWidth="1"/>
    <col min="15365" max="15365" width="7.44140625" style="95" bestFit="1" customWidth="1"/>
    <col min="15366" max="15366" width="13.6640625" style="95" customWidth="1"/>
    <col min="15367" max="15367" width="6.88671875" style="95" bestFit="1" customWidth="1"/>
    <col min="15368" max="15368" width="13.6640625" style="95" customWidth="1"/>
    <col min="15369" max="15369" width="7.109375" style="95" bestFit="1" customWidth="1"/>
    <col min="15370" max="15370" width="13.6640625" style="95" customWidth="1"/>
    <col min="15371" max="15371" width="7.109375" style="95" bestFit="1" customWidth="1"/>
    <col min="15372" max="15372" width="13.6640625" style="95" customWidth="1"/>
    <col min="15373" max="15373" width="7.109375" style="95" customWidth="1"/>
    <col min="15374" max="15374" width="13.6640625" style="95" customWidth="1"/>
    <col min="15375" max="15375" width="7" style="95" customWidth="1"/>
    <col min="15376" max="15376" width="13.6640625" style="95" customWidth="1"/>
    <col min="15377" max="15377" width="7.33203125" style="95" bestFit="1" customWidth="1"/>
    <col min="15378" max="15378" width="13.6640625" style="95" customWidth="1"/>
    <col min="15379" max="15379" width="8.6640625" style="95" customWidth="1"/>
    <col min="15380" max="15380" width="15.6640625" style="95" customWidth="1"/>
    <col min="15381" max="15382" width="14.44140625" style="95" bestFit="1" customWidth="1"/>
    <col min="15383" max="15388" width="0" style="95" hidden="1" customWidth="1"/>
    <col min="15389" max="15616" width="8.77734375" style="95"/>
    <col min="15617" max="15617" width="1.109375" style="95" customWidth="1"/>
    <col min="15618" max="15618" width="6" style="95" bestFit="1" customWidth="1"/>
    <col min="15619" max="15619" width="8.6640625" style="95" customWidth="1"/>
    <col min="15620" max="15620" width="12.6640625" style="95" customWidth="1"/>
    <col min="15621" max="15621" width="7.44140625" style="95" bestFit="1" customWidth="1"/>
    <col min="15622" max="15622" width="13.6640625" style="95" customWidth="1"/>
    <col min="15623" max="15623" width="6.88671875" style="95" bestFit="1" customWidth="1"/>
    <col min="15624" max="15624" width="13.6640625" style="95" customWidth="1"/>
    <col min="15625" max="15625" width="7.109375" style="95" bestFit="1" customWidth="1"/>
    <col min="15626" max="15626" width="13.6640625" style="95" customWidth="1"/>
    <col min="15627" max="15627" width="7.109375" style="95" bestFit="1" customWidth="1"/>
    <col min="15628" max="15628" width="13.6640625" style="95" customWidth="1"/>
    <col min="15629" max="15629" width="7.109375" style="95" customWidth="1"/>
    <col min="15630" max="15630" width="13.6640625" style="95" customWidth="1"/>
    <col min="15631" max="15631" width="7" style="95" customWidth="1"/>
    <col min="15632" max="15632" width="13.6640625" style="95" customWidth="1"/>
    <col min="15633" max="15633" width="7.33203125" style="95" bestFit="1" customWidth="1"/>
    <col min="15634" max="15634" width="13.6640625" style="95" customWidth="1"/>
    <col min="15635" max="15635" width="8.6640625" style="95" customWidth="1"/>
    <col min="15636" max="15636" width="15.6640625" style="95" customWidth="1"/>
    <col min="15637" max="15638" width="14.44140625" style="95" bestFit="1" customWidth="1"/>
    <col min="15639" max="15644" width="0" style="95" hidden="1" customWidth="1"/>
    <col min="15645" max="15872" width="8.77734375" style="95"/>
    <col min="15873" max="15873" width="1.109375" style="95" customWidth="1"/>
    <col min="15874" max="15874" width="6" style="95" bestFit="1" customWidth="1"/>
    <col min="15875" max="15875" width="8.6640625" style="95" customWidth="1"/>
    <col min="15876" max="15876" width="12.6640625" style="95" customWidth="1"/>
    <col min="15877" max="15877" width="7.44140625" style="95" bestFit="1" customWidth="1"/>
    <col min="15878" max="15878" width="13.6640625" style="95" customWidth="1"/>
    <col min="15879" max="15879" width="6.88671875" style="95" bestFit="1" customWidth="1"/>
    <col min="15880" max="15880" width="13.6640625" style="95" customWidth="1"/>
    <col min="15881" max="15881" width="7.109375" style="95" bestFit="1" customWidth="1"/>
    <col min="15882" max="15882" width="13.6640625" style="95" customWidth="1"/>
    <col min="15883" max="15883" width="7.109375" style="95" bestFit="1" customWidth="1"/>
    <col min="15884" max="15884" width="13.6640625" style="95" customWidth="1"/>
    <col min="15885" max="15885" width="7.109375" style="95" customWidth="1"/>
    <col min="15886" max="15886" width="13.6640625" style="95" customWidth="1"/>
    <col min="15887" max="15887" width="7" style="95" customWidth="1"/>
    <col min="15888" max="15888" width="13.6640625" style="95" customWidth="1"/>
    <col min="15889" max="15889" width="7.33203125" style="95" bestFit="1" customWidth="1"/>
    <col min="15890" max="15890" width="13.6640625" style="95" customWidth="1"/>
    <col min="15891" max="15891" width="8.6640625" style="95" customWidth="1"/>
    <col min="15892" max="15892" width="15.6640625" style="95" customWidth="1"/>
    <col min="15893" max="15894" width="14.44140625" style="95" bestFit="1" customWidth="1"/>
    <col min="15895" max="15900" width="0" style="95" hidden="1" customWidth="1"/>
    <col min="15901" max="16128" width="8.77734375" style="95"/>
    <col min="16129" max="16129" width="1.109375" style="95" customWidth="1"/>
    <col min="16130" max="16130" width="6" style="95" bestFit="1" customWidth="1"/>
    <col min="16131" max="16131" width="8.6640625" style="95" customWidth="1"/>
    <col min="16132" max="16132" width="12.6640625" style="95" customWidth="1"/>
    <col min="16133" max="16133" width="7.44140625" style="95" bestFit="1" customWidth="1"/>
    <col min="16134" max="16134" width="13.6640625" style="95" customWidth="1"/>
    <col min="16135" max="16135" width="6.88671875" style="95" bestFit="1" customWidth="1"/>
    <col min="16136" max="16136" width="13.6640625" style="95" customWidth="1"/>
    <col min="16137" max="16137" width="7.109375" style="95" bestFit="1" customWidth="1"/>
    <col min="16138" max="16138" width="13.6640625" style="95" customWidth="1"/>
    <col min="16139" max="16139" width="7.109375" style="95" bestFit="1" customWidth="1"/>
    <col min="16140" max="16140" width="13.6640625" style="95" customWidth="1"/>
    <col min="16141" max="16141" width="7.109375" style="95" customWidth="1"/>
    <col min="16142" max="16142" width="13.6640625" style="95" customWidth="1"/>
    <col min="16143" max="16143" width="7" style="95" customWidth="1"/>
    <col min="16144" max="16144" width="13.6640625" style="95" customWidth="1"/>
    <col min="16145" max="16145" width="7.33203125" style="95" bestFit="1" customWidth="1"/>
    <col min="16146" max="16146" width="13.6640625" style="95" customWidth="1"/>
    <col min="16147" max="16147" width="8.6640625" style="95" customWidth="1"/>
    <col min="16148" max="16148" width="15.6640625" style="95" customWidth="1"/>
    <col min="16149" max="16150" width="14.44140625" style="95" bestFit="1" customWidth="1"/>
    <col min="16151" max="16156" width="0" style="95" hidden="1" customWidth="1"/>
    <col min="16157" max="16384" width="8.77734375" style="95"/>
  </cols>
  <sheetData>
    <row r="1" spans="2:31" ht="15" customHeight="1" thickBot="1">
      <c r="B1" s="95" t="s">
        <v>207</v>
      </c>
      <c r="T1" s="95" t="s">
        <v>165</v>
      </c>
      <c r="U1" s="96">
        <v>38000000</v>
      </c>
      <c r="Y1" s="95" t="s">
        <v>208</v>
      </c>
      <c r="Z1" s="97">
        <f>1+(2.3/12)</f>
        <v>1.1916666666666667</v>
      </c>
      <c r="AA1" s="97">
        <f>IF(W3="○",Z1,1)</f>
        <v>1.1916666666666667</v>
      </c>
    </row>
    <row r="2" spans="2:31" ht="15" customHeight="1">
      <c r="B2" s="361" t="s">
        <v>182</v>
      </c>
      <c r="C2" s="363" t="s">
        <v>209</v>
      </c>
      <c r="D2" s="363" t="s">
        <v>183</v>
      </c>
      <c r="E2" s="355" t="s">
        <v>157</v>
      </c>
      <c r="F2" s="356"/>
      <c r="G2" s="355" t="s">
        <v>210</v>
      </c>
      <c r="H2" s="356"/>
      <c r="I2" s="355" t="s">
        <v>211</v>
      </c>
      <c r="J2" s="356"/>
      <c r="K2" s="355" t="s">
        <v>212</v>
      </c>
      <c r="L2" s="356"/>
      <c r="M2" s="355" t="s">
        <v>213</v>
      </c>
      <c r="N2" s="356"/>
      <c r="O2" s="355" t="s">
        <v>162</v>
      </c>
      <c r="P2" s="356"/>
      <c r="Q2" s="355" t="s">
        <v>214</v>
      </c>
      <c r="R2" s="356"/>
      <c r="S2" s="357" t="s">
        <v>215</v>
      </c>
      <c r="T2" s="98" t="s">
        <v>216</v>
      </c>
      <c r="U2" s="359" t="s">
        <v>217</v>
      </c>
      <c r="W2" s="95" t="s">
        <v>208</v>
      </c>
      <c r="X2" s="98" t="s">
        <v>166</v>
      </c>
      <c r="Y2" s="95" t="s">
        <v>218</v>
      </c>
      <c r="Z2" s="99">
        <v>75000</v>
      </c>
      <c r="AA2" s="99">
        <f>IF(W5="○",Z2,0)</f>
        <v>0</v>
      </c>
    </row>
    <row r="3" spans="2:31" ht="15" customHeight="1" thickBot="1">
      <c r="B3" s="362"/>
      <c r="C3" s="358"/>
      <c r="D3" s="358"/>
      <c r="E3" s="100" t="s">
        <v>219</v>
      </c>
      <c r="F3" s="100" t="s">
        <v>220</v>
      </c>
      <c r="G3" s="100" t="s">
        <v>219</v>
      </c>
      <c r="H3" s="100" t="s">
        <v>220</v>
      </c>
      <c r="I3" s="100" t="s">
        <v>219</v>
      </c>
      <c r="J3" s="100" t="s">
        <v>220</v>
      </c>
      <c r="K3" s="100" t="s">
        <v>219</v>
      </c>
      <c r="L3" s="100" t="s">
        <v>220</v>
      </c>
      <c r="M3" s="100" t="s">
        <v>219</v>
      </c>
      <c r="N3" s="100" t="s">
        <v>220</v>
      </c>
      <c r="O3" s="100" t="s">
        <v>219</v>
      </c>
      <c r="P3" s="100" t="s">
        <v>220</v>
      </c>
      <c r="Q3" s="100" t="s">
        <v>219</v>
      </c>
      <c r="R3" s="100" t="s">
        <v>220</v>
      </c>
      <c r="S3" s="358"/>
      <c r="T3" s="100" t="s">
        <v>165</v>
      </c>
      <c r="U3" s="360"/>
      <c r="W3" s="95" t="s">
        <v>221</v>
      </c>
      <c r="X3" s="100" t="s">
        <v>222</v>
      </c>
      <c r="Y3" s="95" t="s">
        <v>223</v>
      </c>
      <c r="Z3" s="99">
        <v>58000</v>
      </c>
      <c r="AA3" s="99">
        <f>IF(W7="○",Z3,0)</f>
        <v>0</v>
      </c>
    </row>
    <row r="4" spans="2:31" ht="15" customHeight="1" thickTop="1">
      <c r="B4" s="370">
        <v>1</v>
      </c>
      <c r="C4" s="366" t="s">
        <v>72</v>
      </c>
      <c r="D4" s="371" t="s">
        <v>153</v>
      </c>
      <c r="E4" s="369">
        <v>0.5</v>
      </c>
      <c r="F4" s="35">
        <f>$X4*E4</f>
        <v>465000</v>
      </c>
      <c r="G4" s="369">
        <v>0.5</v>
      </c>
      <c r="H4" s="35">
        <f>$X$4*G4</f>
        <v>465000</v>
      </c>
      <c r="I4" s="369">
        <v>0.5</v>
      </c>
      <c r="J4" s="35">
        <f>$X$4*I4</f>
        <v>465000</v>
      </c>
      <c r="K4" s="369">
        <v>0.5</v>
      </c>
      <c r="L4" s="35">
        <f>$X$4*K4</f>
        <v>465000</v>
      </c>
      <c r="M4" s="369">
        <v>0.5</v>
      </c>
      <c r="N4" s="35">
        <f>$X$4*M4</f>
        <v>465000</v>
      </c>
      <c r="O4" s="369">
        <v>0.5</v>
      </c>
      <c r="P4" s="35">
        <f>$X$4*O4</f>
        <v>465000</v>
      </c>
      <c r="Q4" s="369">
        <v>0</v>
      </c>
      <c r="R4" s="35">
        <f>$X$4*Q4</f>
        <v>0</v>
      </c>
      <c r="S4" s="378">
        <f>SUMIF($E$3:$R$3,$E$3,E4:R5)</f>
        <v>3</v>
      </c>
      <c r="T4" s="101">
        <f t="shared" ref="T4:T47" si="0">SUMIF($E$3:$R$3,$F$3,E4:R4)</f>
        <v>2790000</v>
      </c>
      <c r="U4" s="102">
        <f>T5-T4</f>
        <v>-540000</v>
      </c>
      <c r="W4" s="95" t="s">
        <v>218</v>
      </c>
      <c r="X4" s="35">
        <f>ROUNDUP((Z4+AB4)+$AA$2+$AA$3,-4)</f>
        <v>930000</v>
      </c>
      <c r="Y4" s="95" t="s">
        <v>166</v>
      </c>
      <c r="Z4" s="96">
        <v>800000</v>
      </c>
      <c r="AB4" s="103">
        <v>130000</v>
      </c>
      <c r="AC4" s="95">
        <v>384590</v>
      </c>
      <c r="AE4" s="95">
        <v>1603077</v>
      </c>
    </row>
    <row r="5" spans="2:31" ht="15" customHeight="1">
      <c r="B5" s="365"/>
      <c r="C5" s="367" t="s">
        <v>224</v>
      </c>
      <c r="D5" s="369"/>
      <c r="E5" s="372"/>
      <c r="F5" s="35">
        <v>450000</v>
      </c>
      <c r="G5" s="372"/>
      <c r="H5" s="35">
        <v>450000</v>
      </c>
      <c r="I5" s="372"/>
      <c r="J5" s="35">
        <v>450000</v>
      </c>
      <c r="K5" s="372"/>
      <c r="L5" s="35">
        <v>450000</v>
      </c>
      <c r="M5" s="372"/>
      <c r="N5" s="35">
        <v>450000</v>
      </c>
      <c r="O5" s="372"/>
      <c r="P5" s="35">
        <v>0</v>
      </c>
      <c r="Q5" s="372"/>
      <c r="R5" s="35">
        <v>0</v>
      </c>
      <c r="S5" s="377"/>
      <c r="T5" s="101">
        <f t="shared" si="0"/>
        <v>2250000</v>
      </c>
      <c r="U5" s="104">
        <f>U4/T5</f>
        <v>-0.24</v>
      </c>
      <c r="W5" s="95" t="s">
        <v>225</v>
      </c>
      <c r="X5" s="35">
        <v>900000</v>
      </c>
      <c r="Y5" s="95" t="s">
        <v>226</v>
      </c>
      <c r="Z5" s="96"/>
    </row>
    <row r="6" spans="2:31" ht="15" customHeight="1">
      <c r="B6" s="364">
        <v>2</v>
      </c>
      <c r="C6" s="366" t="s">
        <v>72</v>
      </c>
      <c r="D6" s="368" t="s">
        <v>185</v>
      </c>
      <c r="E6" s="368">
        <v>1</v>
      </c>
      <c r="F6" s="35">
        <f>$X6*E6</f>
        <v>610000</v>
      </c>
      <c r="G6" s="368">
        <v>1</v>
      </c>
      <c r="H6" s="35">
        <f>$X6*G6</f>
        <v>610000</v>
      </c>
      <c r="I6" s="368">
        <v>1</v>
      </c>
      <c r="J6" s="35">
        <f>$X6*I6</f>
        <v>610000</v>
      </c>
      <c r="K6" s="368">
        <v>1</v>
      </c>
      <c r="L6" s="35">
        <f>$X6*K6</f>
        <v>610000</v>
      </c>
      <c r="M6" s="368">
        <v>1</v>
      </c>
      <c r="N6" s="35">
        <f>$X6*M6</f>
        <v>610000</v>
      </c>
      <c r="O6" s="373"/>
      <c r="P6" s="105"/>
      <c r="Q6" s="375"/>
      <c r="R6" s="106"/>
      <c r="S6" s="376">
        <f>SUMIF($E$3:$R$3,$E$3,E6:R7)</f>
        <v>5</v>
      </c>
      <c r="T6" s="107">
        <f t="shared" si="0"/>
        <v>3050000</v>
      </c>
      <c r="U6" s="108">
        <f>T7-T6</f>
        <v>870000</v>
      </c>
      <c r="W6" s="95" t="s">
        <v>223</v>
      </c>
      <c r="X6" s="109">
        <f>ROUNDUP((Z6+AB6)+$AA$2+$AA$3,-4)</f>
        <v>610000</v>
      </c>
      <c r="Y6" s="95" t="s">
        <v>166</v>
      </c>
      <c r="Z6" s="96">
        <v>523810</v>
      </c>
      <c r="AB6" s="103">
        <v>80000</v>
      </c>
    </row>
    <row r="7" spans="2:31" ht="15" customHeight="1">
      <c r="B7" s="365"/>
      <c r="C7" s="367" t="s">
        <v>224</v>
      </c>
      <c r="D7" s="369"/>
      <c r="E7" s="369"/>
      <c r="F7" s="35">
        <v>900000</v>
      </c>
      <c r="G7" s="369"/>
      <c r="H7" s="35">
        <v>900000</v>
      </c>
      <c r="I7" s="369"/>
      <c r="J7" s="35">
        <v>900000</v>
      </c>
      <c r="K7" s="369"/>
      <c r="L7" s="35">
        <v>610000</v>
      </c>
      <c r="M7" s="369"/>
      <c r="N7" s="35">
        <v>610000</v>
      </c>
      <c r="O7" s="374"/>
      <c r="P7" s="110"/>
      <c r="Q7" s="375"/>
      <c r="R7" s="111"/>
      <c r="S7" s="377"/>
      <c r="T7" s="107">
        <f t="shared" si="0"/>
        <v>3920000</v>
      </c>
      <c r="U7" s="104">
        <f>U6/T7</f>
        <v>0.22193877551020408</v>
      </c>
      <c r="W7" s="95" t="s">
        <v>225</v>
      </c>
      <c r="X7" s="35">
        <v>900000</v>
      </c>
      <c r="Y7" s="95" t="s">
        <v>226</v>
      </c>
      <c r="Z7" s="96"/>
    </row>
    <row r="8" spans="2:31" ht="15" customHeight="1">
      <c r="B8" s="364">
        <v>3</v>
      </c>
      <c r="C8" s="366" t="s">
        <v>72</v>
      </c>
      <c r="D8" s="368" t="s">
        <v>186</v>
      </c>
      <c r="E8" s="368">
        <v>1</v>
      </c>
      <c r="F8" s="35">
        <f>$X8*E8</f>
        <v>720000</v>
      </c>
      <c r="G8" s="368">
        <v>1</v>
      </c>
      <c r="H8" s="35">
        <f>$X8*G8</f>
        <v>720000</v>
      </c>
      <c r="I8" s="368">
        <v>1</v>
      </c>
      <c r="J8" s="35">
        <f>$X8*I8</f>
        <v>720000</v>
      </c>
      <c r="K8" s="368">
        <v>1</v>
      </c>
      <c r="L8" s="35">
        <f>$X8*K8</f>
        <v>720000</v>
      </c>
      <c r="M8" s="368">
        <v>1</v>
      </c>
      <c r="N8" s="35">
        <f>$X8*M8</f>
        <v>720000</v>
      </c>
      <c r="O8" s="368">
        <v>1</v>
      </c>
      <c r="P8" s="35">
        <f>$X8*O8</f>
        <v>720000</v>
      </c>
      <c r="Q8" s="375"/>
      <c r="R8" s="111"/>
      <c r="S8" s="376">
        <f>SUMIF($E$3:$R$3,$E$3,E8:R9)</f>
        <v>6</v>
      </c>
      <c r="T8" s="107">
        <f>SUMIF($E$3:$R$3,$F$3,E8:R8)</f>
        <v>4320000</v>
      </c>
      <c r="U8" s="108">
        <f>T9-T8</f>
        <v>-180000</v>
      </c>
      <c r="X8" s="109">
        <f>ROUNDUP((Z8+AB8)+$AA$2+$AA$3,-4)</f>
        <v>720000</v>
      </c>
      <c r="Y8" s="95" t="s">
        <v>166</v>
      </c>
      <c r="Z8" s="96">
        <v>618004</v>
      </c>
      <c r="AB8" s="103">
        <v>100000</v>
      </c>
    </row>
    <row r="9" spans="2:31" ht="15" customHeight="1">
      <c r="B9" s="365"/>
      <c r="C9" s="367" t="s">
        <v>227</v>
      </c>
      <c r="D9" s="369"/>
      <c r="E9" s="369"/>
      <c r="F9" s="35">
        <v>900000</v>
      </c>
      <c r="G9" s="369"/>
      <c r="H9" s="35">
        <v>900000</v>
      </c>
      <c r="I9" s="369"/>
      <c r="J9" s="35">
        <v>900000</v>
      </c>
      <c r="K9" s="369"/>
      <c r="L9" s="35">
        <v>720000</v>
      </c>
      <c r="M9" s="369"/>
      <c r="N9" s="35">
        <v>720000</v>
      </c>
      <c r="O9" s="369"/>
      <c r="P9" s="35">
        <v>0</v>
      </c>
      <c r="Q9" s="375"/>
      <c r="R9" s="111"/>
      <c r="S9" s="377"/>
      <c r="T9" s="107">
        <f t="shared" si="0"/>
        <v>4140000</v>
      </c>
      <c r="U9" s="104">
        <f>U8/T9</f>
        <v>-4.3478260869565216E-2</v>
      </c>
      <c r="X9" s="35">
        <v>900000</v>
      </c>
      <c r="Y9" s="95" t="s">
        <v>226</v>
      </c>
      <c r="Z9" s="96"/>
    </row>
    <row r="10" spans="2:31" ht="15" customHeight="1">
      <c r="B10" s="364">
        <v>4</v>
      </c>
      <c r="C10" s="366" t="s">
        <v>72</v>
      </c>
      <c r="D10" s="368" t="s">
        <v>187</v>
      </c>
      <c r="E10" s="368">
        <v>1</v>
      </c>
      <c r="F10" s="35">
        <f>$X10*E10</f>
        <v>620000</v>
      </c>
      <c r="G10" s="368">
        <v>1</v>
      </c>
      <c r="H10" s="35">
        <f>$X10*G10</f>
        <v>620000</v>
      </c>
      <c r="I10" s="368">
        <v>1</v>
      </c>
      <c r="J10" s="35">
        <f>$X10*I10</f>
        <v>620000</v>
      </c>
      <c r="K10" s="368">
        <v>1</v>
      </c>
      <c r="L10" s="35">
        <f>$X10*K10</f>
        <v>620000</v>
      </c>
      <c r="M10" s="368">
        <v>1</v>
      </c>
      <c r="N10" s="35">
        <f>$X10*M10</f>
        <v>620000</v>
      </c>
      <c r="O10" s="368">
        <v>1</v>
      </c>
      <c r="P10" s="35">
        <f>$X10*O10</f>
        <v>620000</v>
      </c>
      <c r="Q10" s="368">
        <v>1</v>
      </c>
      <c r="R10" s="35">
        <f>$X10*Q10</f>
        <v>620000</v>
      </c>
      <c r="S10" s="376">
        <f>SUMIF($E$3:$R$3,$E$3,E10:R11)</f>
        <v>7</v>
      </c>
      <c r="T10" s="107">
        <f t="shared" si="0"/>
        <v>4340000</v>
      </c>
      <c r="U10" s="108">
        <f>T11-T10</f>
        <v>-400000</v>
      </c>
      <c r="X10" s="109">
        <f>ROUNDUP((Z10+AB10)+$AA$2+$AA$3,-4)</f>
        <v>620000</v>
      </c>
      <c r="Y10" s="95" t="s">
        <v>166</v>
      </c>
      <c r="Z10" s="96">
        <v>567480</v>
      </c>
      <c r="AB10" s="95">
        <v>50000</v>
      </c>
    </row>
    <row r="11" spans="2:31" ht="15" customHeight="1">
      <c r="B11" s="365"/>
      <c r="C11" s="367" t="s">
        <v>227</v>
      </c>
      <c r="D11" s="369"/>
      <c r="E11" s="369"/>
      <c r="F11" s="35">
        <v>900000</v>
      </c>
      <c r="G11" s="369"/>
      <c r="H11" s="35">
        <v>900000</v>
      </c>
      <c r="I11" s="369"/>
      <c r="J11" s="35">
        <v>900000</v>
      </c>
      <c r="K11" s="369"/>
      <c r="L11" s="35">
        <v>620000</v>
      </c>
      <c r="M11" s="369"/>
      <c r="N11" s="35">
        <v>620000</v>
      </c>
      <c r="O11" s="369"/>
      <c r="P11" s="35">
        <v>0</v>
      </c>
      <c r="Q11" s="369"/>
      <c r="R11" s="35">
        <v>0</v>
      </c>
      <c r="S11" s="377"/>
      <c r="T11" s="107">
        <f t="shared" si="0"/>
        <v>3940000</v>
      </c>
      <c r="U11" s="104">
        <f>U10/T11</f>
        <v>-0.10152284263959391</v>
      </c>
      <c r="X11" s="35">
        <v>900000</v>
      </c>
      <c r="Y11" s="95" t="s">
        <v>226</v>
      </c>
      <c r="Z11" s="96"/>
    </row>
    <row r="12" spans="2:31" ht="15" customHeight="1">
      <c r="B12" s="364">
        <v>5</v>
      </c>
      <c r="C12" s="366" t="s">
        <v>72</v>
      </c>
      <c r="D12" s="368" t="s">
        <v>188</v>
      </c>
      <c r="E12" s="374"/>
      <c r="F12" s="110"/>
      <c r="G12" s="368">
        <v>1</v>
      </c>
      <c r="H12" s="35">
        <f>$X12*G12</f>
        <v>560000</v>
      </c>
      <c r="I12" s="112"/>
      <c r="J12" s="105"/>
      <c r="K12" s="379"/>
      <c r="L12" s="105"/>
      <c r="M12" s="379"/>
      <c r="N12" s="105"/>
      <c r="O12" s="379"/>
      <c r="P12" s="105"/>
      <c r="Q12" s="375"/>
      <c r="R12" s="111"/>
      <c r="S12" s="376">
        <f>SUMIF($E$3:$R$3,$E$3,E12:R13)</f>
        <v>1</v>
      </c>
      <c r="T12" s="107">
        <f t="shared" si="0"/>
        <v>560000</v>
      </c>
      <c r="U12" s="108">
        <f>T13-T12</f>
        <v>340000</v>
      </c>
      <c r="X12" s="109">
        <f>ROUNDUP((Z12+AB12)+$AA$2+$AA$3,-4)</f>
        <v>560000</v>
      </c>
      <c r="Y12" s="95" t="s">
        <v>166</v>
      </c>
      <c r="Z12" s="96">
        <v>550000</v>
      </c>
      <c r="AB12" s="95">
        <v>10000</v>
      </c>
    </row>
    <row r="13" spans="2:31" ht="15" customHeight="1">
      <c r="B13" s="365"/>
      <c r="C13" s="367" t="s">
        <v>227</v>
      </c>
      <c r="D13" s="369"/>
      <c r="E13" s="374"/>
      <c r="F13" s="110"/>
      <c r="G13" s="369"/>
      <c r="H13" s="35">
        <v>900000</v>
      </c>
      <c r="I13" s="113"/>
      <c r="J13" s="110"/>
      <c r="K13" s="375"/>
      <c r="L13" s="110"/>
      <c r="M13" s="375"/>
      <c r="N13" s="110"/>
      <c r="O13" s="375"/>
      <c r="P13" s="110"/>
      <c r="Q13" s="375"/>
      <c r="R13" s="111"/>
      <c r="S13" s="377"/>
      <c r="T13" s="107">
        <f t="shared" si="0"/>
        <v>900000</v>
      </c>
      <c r="U13" s="104">
        <f>U12/T13</f>
        <v>0.37777777777777777</v>
      </c>
      <c r="X13" s="35">
        <v>900000</v>
      </c>
      <c r="Y13" s="95" t="s">
        <v>226</v>
      </c>
      <c r="Z13" s="96"/>
    </row>
    <row r="14" spans="2:31" ht="15" customHeight="1">
      <c r="B14" s="364">
        <v>6</v>
      </c>
      <c r="C14" s="366" t="s">
        <v>72</v>
      </c>
      <c r="D14" s="368" t="s">
        <v>189</v>
      </c>
      <c r="E14" s="374"/>
      <c r="F14" s="110"/>
      <c r="G14" s="379"/>
      <c r="H14" s="105"/>
      <c r="I14" s="114"/>
      <c r="J14" s="110"/>
      <c r="K14" s="368">
        <v>1</v>
      </c>
      <c r="L14" s="35">
        <f>$X14*K14</f>
        <v>440000</v>
      </c>
      <c r="M14" s="382">
        <v>1</v>
      </c>
      <c r="N14" s="212">
        <f>$X14*M14</f>
        <v>440000</v>
      </c>
      <c r="O14" s="375"/>
      <c r="P14" s="110"/>
      <c r="Q14" s="375"/>
      <c r="R14" s="111"/>
      <c r="S14" s="376">
        <f>SUMIF($E$3:$R$3,$E$3,E14:R15)</f>
        <v>2</v>
      </c>
      <c r="T14" s="107">
        <f>SUMIF($E$3:$R$3,$F$3,E14:R14)</f>
        <v>880000</v>
      </c>
      <c r="U14" s="108">
        <f>T15-T14</f>
        <v>0</v>
      </c>
      <c r="X14" s="109">
        <f>ROUNDUP((Z14+AB14)+$AA$2+$AA$3,-4)</f>
        <v>440000</v>
      </c>
      <c r="Y14" s="95" t="s">
        <v>166</v>
      </c>
      <c r="Z14" s="96">
        <v>379834</v>
      </c>
      <c r="AB14" s="95">
        <v>60000</v>
      </c>
    </row>
    <row r="15" spans="2:31" ht="15" customHeight="1">
      <c r="B15" s="365"/>
      <c r="C15" s="367" t="s">
        <v>227</v>
      </c>
      <c r="D15" s="369"/>
      <c r="E15" s="374"/>
      <c r="F15" s="110"/>
      <c r="G15" s="375"/>
      <c r="H15" s="110"/>
      <c r="I15" s="114"/>
      <c r="J15" s="110"/>
      <c r="K15" s="369"/>
      <c r="L15" s="35">
        <v>440000</v>
      </c>
      <c r="M15" s="383"/>
      <c r="N15" s="212">
        <v>440000</v>
      </c>
      <c r="O15" s="375"/>
      <c r="P15" s="110"/>
      <c r="Q15" s="375"/>
      <c r="R15" s="111"/>
      <c r="S15" s="377"/>
      <c r="T15" s="107">
        <f>SUMIF($E$3:$R$3,$F$3,E15:R15)</f>
        <v>880000</v>
      </c>
      <c r="U15" s="104">
        <f>U14/T15</f>
        <v>0</v>
      </c>
      <c r="X15" s="35">
        <v>900000</v>
      </c>
      <c r="Y15" s="95" t="s">
        <v>226</v>
      </c>
      <c r="Z15" s="96"/>
    </row>
    <row r="16" spans="2:31" ht="15" customHeight="1">
      <c r="B16" s="364">
        <v>8</v>
      </c>
      <c r="C16" s="368" t="s">
        <v>72</v>
      </c>
      <c r="D16" s="368" t="s">
        <v>228</v>
      </c>
      <c r="E16" s="374"/>
      <c r="F16" s="110"/>
      <c r="G16" s="375"/>
      <c r="H16" s="111"/>
      <c r="I16" s="368">
        <v>0.8</v>
      </c>
      <c r="J16" s="35">
        <v>430000</v>
      </c>
      <c r="K16" s="368">
        <v>1</v>
      </c>
      <c r="L16" s="35">
        <v>530000</v>
      </c>
      <c r="M16" s="368">
        <v>1</v>
      </c>
      <c r="N16" s="35">
        <v>530000</v>
      </c>
      <c r="O16" s="374"/>
      <c r="P16" s="110"/>
      <c r="Q16" s="375"/>
      <c r="R16" s="111"/>
      <c r="S16" s="376">
        <f>SUMIF($E$3:$R$3,$E$3,E16:R17)</f>
        <v>2.8</v>
      </c>
      <c r="T16" s="107">
        <f t="shared" si="0"/>
        <v>1490000</v>
      </c>
      <c r="U16" s="108">
        <f>T17-T16</f>
        <v>0</v>
      </c>
      <c r="X16" s="109">
        <f>ROUNDUP((Z16+AB16)+$AA$2+$AA$3,-4)</f>
        <v>550000</v>
      </c>
      <c r="Y16" s="95" t="s">
        <v>166</v>
      </c>
      <c r="Z16" s="96">
        <v>550000</v>
      </c>
      <c r="AB16" s="95">
        <v>0</v>
      </c>
    </row>
    <row r="17" spans="2:31" ht="15" customHeight="1" thickBot="1">
      <c r="B17" s="384"/>
      <c r="C17" s="385" t="s">
        <v>227</v>
      </c>
      <c r="D17" s="385"/>
      <c r="E17" s="386"/>
      <c r="F17" s="115"/>
      <c r="G17" s="387"/>
      <c r="H17" s="116"/>
      <c r="I17" s="385"/>
      <c r="J17" s="117">
        <v>430000</v>
      </c>
      <c r="K17" s="385"/>
      <c r="L17" s="117">
        <v>530000</v>
      </c>
      <c r="M17" s="385"/>
      <c r="N17" s="117">
        <v>530000</v>
      </c>
      <c r="O17" s="386"/>
      <c r="P17" s="115"/>
      <c r="Q17" s="387"/>
      <c r="R17" s="116"/>
      <c r="S17" s="389"/>
      <c r="T17" s="118">
        <f t="shared" si="0"/>
        <v>1490000</v>
      </c>
      <c r="U17" s="104">
        <f>U16/T17</f>
        <v>0</v>
      </c>
      <c r="X17" s="117">
        <v>500000</v>
      </c>
      <c r="Y17" s="95" t="s">
        <v>226</v>
      </c>
      <c r="Z17" s="96"/>
    </row>
    <row r="18" spans="2:31" ht="15" customHeight="1">
      <c r="B18" s="380">
        <v>9</v>
      </c>
      <c r="C18" s="366" t="s">
        <v>229</v>
      </c>
      <c r="D18" s="381" t="s">
        <v>230</v>
      </c>
      <c r="E18" s="381">
        <v>0.5</v>
      </c>
      <c r="F18" s="25">
        <f>$X18*E18</f>
        <v>340000</v>
      </c>
      <c r="G18" s="381">
        <v>0.5</v>
      </c>
      <c r="H18" s="25">
        <f>$X18*G18</f>
        <v>340000</v>
      </c>
      <c r="I18" s="381">
        <v>0.5</v>
      </c>
      <c r="J18" s="25">
        <f>$X18*I18</f>
        <v>340000</v>
      </c>
      <c r="K18" s="381">
        <v>0.5</v>
      </c>
      <c r="L18" s="25">
        <f>$X18*K18</f>
        <v>340000</v>
      </c>
      <c r="M18" s="381">
        <v>0.5</v>
      </c>
      <c r="N18" s="25">
        <f>$X18*M18</f>
        <v>340000</v>
      </c>
      <c r="O18" s="373"/>
      <c r="P18" s="105"/>
      <c r="Q18" s="375"/>
      <c r="R18" s="111"/>
      <c r="S18" s="388">
        <f>SUMIF($E$3:$R$3,$E$3,E18:R19)</f>
        <v>2.5</v>
      </c>
      <c r="T18" s="101">
        <f t="shared" si="0"/>
        <v>1700000</v>
      </c>
      <c r="U18" s="108">
        <f>T19-T18</f>
        <v>330000</v>
      </c>
      <c r="X18" s="109">
        <f>ROUNDUP((Z18+AB18)+$AA$2+$AA$3,-4)</f>
        <v>680000</v>
      </c>
      <c r="Y18" s="95" t="s">
        <v>166</v>
      </c>
      <c r="Z18" s="96">
        <v>600000</v>
      </c>
      <c r="AB18" s="95">
        <v>80000</v>
      </c>
      <c r="AC18" s="95">
        <v>598908</v>
      </c>
      <c r="AD18" s="95">
        <f>AC18/2</f>
        <v>299454</v>
      </c>
      <c r="AE18" s="95">
        <v>1212263</v>
      </c>
    </row>
    <row r="19" spans="2:31" ht="15" customHeight="1">
      <c r="B19" s="365"/>
      <c r="C19" s="367" t="s">
        <v>164</v>
      </c>
      <c r="D19" s="369"/>
      <c r="E19" s="369"/>
      <c r="F19" s="35">
        <v>450000</v>
      </c>
      <c r="G19" s="369"/>
      <c r="H19" s="35">
        <v>450000</v>
      </c>
      <c r="I19" s="369"/>
      <c r="J19" s="35">
        <v>450000</v>
      </c>
      <c r="K19" s="369"/>
      <c r="L19" s="35">
        <v>340000</v>
      </c>
      <c r="M19" s="369"/>
      <c r="N19" s="35">
        <v>340000</v>
      </c>
      <c r="O19" s="374"/>
      <c r="P19" s="110"/>
      <c r="Q19" s="375"/>
      <c r="R19" s="111"/>
      <c r="S19" s="377"/>
      <c r="T19" s="101">
        <f t="shared" si="0"/>
        <v>2030000</v>
      </c>
      <c r="U19" s="104">
        <f>U18/T19</f>
        <v>0.1625615763546798</v>
      </c>
      <c r="X19" s="35">
        <v>900000</v>
      </c>
      <c r="Y19" s="95" t="s">
        <v>226</v>
      </c>
      <c r="Z19" s="96"/>
      <c r="AE19" s="95">
        <v>606132</v>
      </c>
    </row>
    <row r="20" spans="2:31" ht="15" customHeight="1">
      <c r="B20" s="364">
        <v>10</v>
      </c>
      <c r="C20" s="366" t="s">
        <v>229</v>
      </c>
      <c r="D20" s="368" t="s">
        <v>231</v>
      </c>
      <c r="E20" s="368">
        <v>0.5</v>
      </c>
      <c r="F20" s="35">
        <f>$X20*E20</f>
        <v>375000</v>
      </c>
      <c r="G20" s="368">
        <v>0.7</v>
      </c>
      <c r="H20" s="35">
        <f>$X20*G20</f>
        <v>525000</v>
      </c>
      <c r="I20" s="368">
        <v>1</v>
      </c>
      <c r="J20" s="35">
        <f>$X20*I20</f>
        <v>750000</v>
      </c>
      <c r="K20" s="368">
        <v>1</v>
      </c>
      <c r="L20" s="35">
        <f>$X20*K20</f>
        <v>750000</v>
      </c>
      <c r="M20" s="368">
        <v>0.5</v>
      </c>
      <c r="N20" s="35">
        <f>$X20*M20</f>
        <v>375000</v>
      </c>
      <c r="O20" s="368">
        <v>0.5</v>
      </c>
      <c r="P20" s="35">
        <f>$X20*O20</f>
        <v>375000</v>
      </c>
      <c r="Q20" s="375"/>
      <c r="R20" s="111"/>
      <c r="S20" s="376">
        <f>SUMIF($E$3:$R$3,$E$3,E20:R21)</f>
        <v>4.2</v>
      </c>
      <c r="T20" s="107">
        <f t="shared" si="0"/>
        <v>3150000</v>
      </c>
      <c r="U20" s="108">
        <f>T21-T20</f>
        <v>-40000</v>
      </c>
      <c r="X20" s="109">
        <f>ROUNDUP((Z20+AB20)+$AA$2+$AA$3,-4)</f>
        <v>750000</v>
      </c>
      <c r="Y20" s="95" t="s">
        <v>166</v>
      </c>
      <c r="Z20" s="96">
        <v>650000</v>
      </c>
      <c r="AB20" s="95">
        <v>100000</v>
      </c>
      <c r="AC20" s="95">
        <v>613355</v>
      </c>
      <c r="AD20" s="95">
        <f>AC20/2</f>
        <v>306677.5</v>
      </c>
    </row>
    <row r="21" spans="2:31" ht="15" customHeight="1">
      <c r="B21" s="365"/>
      <c r="C21" s="367" t="s">
        <v>164</v>
      </c>
      <c r="D21" s="369"/>
      <c r="E21" s="369"/>
      <c r="F21" s="35">
        <v>450000</v>
      </c>
      <c r="G21" s="369"/>
      <c r="H21" s="35">
        <v>630000</v>
      </c>
      <c r="I21" s="369"/>
      <c r="J21" s="35">
        <v>900000</v>
      </c>
      <c r="K21" s="369"/>
      <c r="L21" s="35">
        <v>750000</v>
      </c>
      <c r="M21" s="369"/>
      <c r="N21" s="35">
        <v>380000</v>
      </c>
      <c r="O21" s="369"/>
      <c r="P21" s="35">
        <v>0</v>
      </c>
      <c r="Q21" s="375"/>
      <c r="R21" s="111"/>
      <c r="S21" s="377"/>
      <c r="T21" s="107">
        <f t="shared" si="0"/>
        <v>3110000</v>
      </c>
      <c r="U21" s="104">
        <f>U20/T21</f>
        <v>-1.2861736334405145E-2</v>
      </c>
      <c r="X21" s="35">
        <v>900000</v>
      </c>
      <c r="Y21" s="95" t="s">
        <v>226</v>
      </c>
      <c r="Z21" s="96"/>
    </row>
    <row r="22" spans="2:31" ht="15" customHeight="1">
      <c r="B22" s="364">
        <v>11</v>
      </c>
      <c r="C22" s="366" t="s">
        <v>229</v>
      </c>
      <c r="D22" s="368" t="s">
        <v>232</v>
      </c>
      <c r="E22" s="374"/>
      <c r="F22" s="110"/>
      <c r="G22" s="368">
        <v>1</v>
      </c>
      <c r="H22" s="35">
        <f>$X22*G22</f>
        <v>370000</v>
      </c>
      <c r="I22" s="368">
        <v>1</v>
      </c>
      <c r="J22" s="35">
        <f>$X22*I22</f>
        <v>370000</v>
      </c>
      <c r="K22" s="368">
        <v>1</v>
      </c>
      <c r="L22" s="35">
        <f>$X22*K22</f>
        <v>370000</v>
      </c>
      <c r="M22" s="368">
        <v>1</v>
      </c>
      <c r="N22" s="35">
        <f>$X22*M22</f>
        <v>370000</v>
      </c>
      <c r="O22" s="374"/>
      <c r="P22" s="110"/>
      <c r="Q22" s="375"/>
      <c r="R22" s="111"/>
      <c r="S22" s="376">
        <f>SUMIF($E$3:$R$3,$E$3,E22:R23)</f>
        <v>4</v>
      </c>
      <c r="T22" s="107">
        <f t="shared" si="0"/>
        <v>1480000</v>
      </c>
      <c r="U22" s="108">
        <f>T23-T22</f>
        <v>0</v>
      </c>
      <c r="X22" s="109">
        <f>ROUNDUP((Z22+AB22)+$AA$2+$AA$3,-4)</f>
        <v>370000</v>
      </c>
      <c r="Y22" s="95" t="s">
        <v>166</v>
      </c>
      <c r="Z22" s="96">
        <v>320000</v>
      </c>
      <c r="AB22" s="95">
        <v>50000</v>
      </c>
    </row>
    <row r="23" spans="2:31" ht="15" customHeight="1">
      <c r="B23" s="365"/>
      <c r="C23" s="367" t="s">
        <v>164</v>
      </c>
      <c r="D23" s="369"/>
      <c r="E23" s="374"/>
      <c r="F23" s="110"/>
      <c r="G23" s="369"/>
      <c r="H23" s="35">
        <v>370000</v>
      </c>
      <c r="I23" s="369"/>
      <c r="J23" s="35">
        <v>370000</v>
      </c>
      <c r="K23" s="369"/>
      <c r="L23" s="35">
        <v>370000</v>
      </c>
      <c r="M23" s="369"/>
      <c r="N23" s="35">
        <v>370000</v>
      </c>
      <c r="O23" s="374"/>
      <c r="P23" s="110"/>
      <c r="Q23" s="375"/>
      <c r="R23" s="111"/>
      <c r="S23" s="377"/>
      <c r="T23" s="107">
        <f t="shared" si="0"/>
        <v>1480000</v>
      </c>
      <c r="U23" s="104">
        <f>U22/T23</f>
        <v>0</v>
      </c>
      <c r="X23" s="35">
        <v>400000</v>
      </c>
      <c r="Y23" s="95" t="s">
        <v>226</v>
      </c>
      <c r="Z23" s="96"/>
    </row>
    <row r="24" spans="2:31" ht="15" customHeight="1">
      <c r="B24" s="364">
        <v>12</v>
      </c>
      <c r="C24" s="366" t="s">
        <v>229</v>
      </c>
      <c r="D24" s="368" t="s">
        <v>194</v>
      </c>
      <c r="E24" s="374"/>
      <c r="F24" s="110"/>
      <c r="G24" s="379"/>
      <c r="H24" s="106"/>
      <c r="I24" s="368">
        <v>0.5</v>
      </c>
      <c r="J24" s="35">
        <f>$X24*I24</f>
        <v>250000</v>
      </c>
      <c r="K24" s="368">
        <v>0.5</v>
      </c>
      <c r="L24" s="35">
        <f>$X24*K24</f>
        <v>250000</v>
      </c>
      <c r="M24" s="375"/>
      <c r="N24" s="110"/>
      <c r="O24" s="375"/>
      <c r="P24" s="110"/>
      <c r="Q24" s="375"/>
      <c r="R24" s="111"/>
      <c r="S24" s="376">
        <f>SUMIF($E$3:$R$3,$E$3,E24:R25)</f>
        <v>1</v>
      </c>
      <c r="T24" s="107">
        <f t="shared" si="0"/>
        <v>500000</v>
      </c>
      <c r="U24" s="108">
        <f>T25-T24</f>
        <v>50000</v>
      </c>
      <c r="X24" s="109">
        <f>ROUNDUP((Z24+AB24)+$AA$2+$AA$3,-4)</f>
        <v>500000</v>
      </c>
      <c r="Y24" s="95" t="s">
        <v>166</v>
      </c>
      <c r="Z24" s="96">
        <v>500000</v>
      </c>
      <c r="AB24" s="95">
        <v>0</v>
      </c>
    </row>
    <row r="25" spans="2:31" ht="15" customHeight="1">
      <c r="B25" s="365"/>
      <c r="C25" s="367" t="s">
        <v>164</v>
      </c>
      <c r="D25" s="369"/>
      <c r="E25" s="374"/>
      <c r="F25" s="110"/>
      <c r="G25" s="375"/>
      <c r="H25" s="111"/>
      <c r="I25" s="369"/>
      <c r="J25" s="35">
        <v>300000</v>
      </c>
      <c r="K25" s="369"/>
      <c r="L25" s="35">
        <v>250000</v>
      </c>
      <c r="M25" s="375"/>
      <c r="N25" s="110"/>
      <c r="O25" s="375"/>
      <c r="P25" s="110"/>
      <c r="Q25" s="375"/>
      <c r="R25" s="111"/>
      <c r="S25" s="377"/>
      <c r="T25" s="107">
        <f t="shared" si="0"/>
        <v>550000</v>
      </c>
      <c r="U25" s="104">
        <f>U24/T25</f>
        <v>9.0909090909090912E-2</v>
      </c>
      <c r="X25" s="35">
        <v>600000</v>
      </c>
      <c r="Y25" s="95" t="s">
        <v>226</v>
      </c>
      <c r="Z25" s="96"/>
    </row>
    <row r="26" spans="2:31" ht="15" customHeight="1">
      <c r="B26" s="380">
        <v>13</v>
      </c>
      <c r="C26" s="368" t="s">
        <v>229</v>
      </c>
      <c r="D26" s="390" t="s">
        <v>195</v>
      </c>
      <c r="E26" s="374"/>
      <c r="F26" s="110"/>
      <c r="G26" s="375"/>
      <c r="H26" s="111"/>
      <c r="I26" s="381">
        <v>0.5</v>
      </c>
      <c r="J26" s="25">
        <f>$X26*I26</f>
        <v>185000</v>
      </c>
      <c r="K26" s="381">
        <v>1</v>
      </c>
      <c r="L26" s="25">
        <f>$X26*K26</f>
        <v>370000</v>
      </c>
      <c r="M26" s="375"/>
      <c r="N26" s="110"/>
      <c r="O26" s="375"/>
      <c r="P26" s="110"/>
      <c r="Q26" s="375"/>
      <c r="R26" s="111"/>
      <c r="S26" s="388">
        <f>SUMIF($E$3:$R$3,$E$3,E26:R27)</f>
        <v>1.5</v>
      </c>
      <c r="T26" s="101">
        <f t="shared" si="0"/>
        <v>555000</v>
      </c>
      <c r="U26" s="119">
        <f>T27-T26</f>
        <v>115000</v>
      </c>
      <c r="X26" s="109">
        <f>ROUNDUP((Z26+AB26)+$AA$2+$AA$3,-4)</f>
        <v>370000</v>
      </c>
      <c r="Y26" s="95" t="s">
        <v>166</v>
      </c>
      <c r="Z26" s="96">
        <v>320000</v>
      </c>
      <c r="AB26" s="95">
        <v>50000</v>
      </c>
    </row>
    <row r="27" spans="2:31" ht="15" customHeight="1" thickBot="1">
      <c r="B27" s="384"/>
      <c r="C27" s="385" t="s">
        <v>164</v>
      </c>
      <c r="D27" s="385"/>
      <c r="E27" s="386"/>
      <c r="F27" s="115"/>
      <c r="G27" s="387"/>
      <c r="H27" s="116"/>
      <c r="I27" s="385"/>
      <c r="J27" s="117">
        <v>300000</v>
      </c>
      <c r="K27" s="385"/>
      <c r="L27" s="117">
        <v>370000</v>
      </c>
      <c r="M27" s="387"/>
      <c r="N27" s="115"/>
      <c r="O27" s="387"/>
      <c r="P27" s="115"/>
      <c r="Q27" s="387"/>
      <c r="R27" s="116"/>
      <c r="S27" s="389"/>
      <c r="T27" s="118">
        <f t="shared" si="0"/>
        <v>670000</v>
      </c>
      <c r="U27" s="104">
        <f>IFERROR(U26/T27,0)</f>
        <v>0.17164179104477612</v>
      </c>
      <c r="X27" s="117">
        <v>600000</v>
      </c>
      <c r="Y27" s="95" t="s">
        <v>226</v>
      </c>
      <c r="Z27" s="96"/>
    </row>
    <row r="28" spans="2:31" ht="15" customHeight="1">
      <c r="B28" s="380">
        <v>14</v>
      </c>
      <c r="C28" s="366" t="s">
        <v>167</v>
      </c>
      <c r="D28" s="381" t="s">
        <v>198</v>
      </c>
      <c r="E28" s="374"/>
      <c r="F28" s="110"/>
      <c r="G28" s="391">
        <v>1</v>
      </c>
      <c r="H28" s="120">
        <f>$X28*G28</f>
        <v>380000</v>
      </c>
      <c r="I28" s="381">
        <v>1</v>
      </c>
      <c r="J28" s="25">
        <f>$X28*I28</f>
        <v>380000</v>
      </c>
      <c r="K28" s="381">
        <v>1</v>
      </c>
      <c r="L28" s="25">
        <f>$X28*K28</f>
        <v>380000</v>
      </c>
      <c r="M28" s="392">
        <v>1</v>
      </c>
      <c r="N28" s="211">
        <f>$X28*M28</f>
        <v>380000</v>
      </c>
      <c r="O28" s="393"/>
      <c r="P28" s="121"/>
      <c r="Q28" s="394"/>
      <c r="R28" s="111"/>
      <c r="S28" s="388">
        <f>SUMIF($E$3:$R$3,$E$3,E28:R29)</f>
        <v>4</v>
      </c>
      <c r="T28" s="101">
        <f t="shared" si="0"/>
        <v>1520000</v>
      </c>
      <c r="U28" s="108">
        <f>T29-T28</f>
        <v>0</v>
      </c>
      <c r="X28" s="109">
        <f>ROUNDUP((Z28+AB28)+$AA$2+$AA$3,-4)</f>
        <v>380000</v>
      </c>
      <c r="Y28" s="95" t="s">
        <v>166</v>
      </c>
      <c r="Z28" s="96">
        <v>330000</v>
      </c>
      <c r="AB28" s="95">
        <v>50000</v>
      </c>
    </row>
    <row r="29" spans="2:31" ht="15" customHeight="1">
      <c r="B29" s="365"/>
      <c r="C29" s="367" t="s">
        <v>233</v>
      </c>
      <c r="D29" s="369"/>
      <c r="E29" s="374"/>
      <c r="F29" s="110"/>
      <c r="G29" s="369"/>
      <c r="H29" s="35">
        <v>380000</v>
      </c>
      <c r="I29" s="369"/>
      <c r="J29" s="35">
        <v>380000</v>
      </c>
      <c r="K29" s="369"/>
      <c r="L29" s="35">
        <v>380000</v>
      </c>
      <c r="M29" s="383"/>
      <c r="N29" s="212">
        <v>380000</v>
      </c>
      <c r="O29" s="374"/>
      <c r="P29" s="110"/>
      <c r="Q29" s="375"/>
      <c r="R29" s="111"/>
      <c r="S29" s="377"/>
      <c r="T29" s="107">
        <f t="shared" si="0"/>
        <v>1520000</v>
      </c>
      <c r="U29" s="104">
        <f>U28/T29</f>
        <v>0</v>
      </c>
      <c r="X29" s="35">
        <v>400000</v>
      </c>
      <c r="Y29" s="95" t="s">
        <v>226</v>
      </c>
      <c r="Z29" s="96"/>
    </row>
    <row r="30" spans="2:31" ht="15" customHeight="1">
      <c r="B30" s="380">
        <v>15</v>
      </c>
      <c r="C30" s="366" t="s">
        <v>167</v>
      </c>
      <c r="D30" s="381" t="s">
        <v>234</v>
      </c>
      <c r="E30" s="374"/>
      <c r="F30" s="110"/>
      <c r="G30" s="381">
        <v>1</v>
      </c>
      <c r="H30" s="25">
        <f>$X30*G30</f>
        <v>370000</v>
      </c>
      <c r="I30" s="381">
        <v>1</v>
      </c>
      <c r="J30" s="25">
        <f>$X30*I30</f>
        <v>370000</v>
      </c>
      <c r="K30" s="381">
        <v>1</v>
      </c>
      <c r="L30" s="25">
        <f>$X30*K30</f>
        <v>370000</v>
      </c>
      <c r="M30" s="381">
        <v>1</v>
      </c>
      <c r="N30" s="25">
        <f>$X30*M30</f>
        <v>370000</v>
      </c>
      <c r="O30" s="374"/>
      <c r="P30" s="110"/>
      <c r="Q30" s="375"/>
      <c r="R30" s="111"/>
      <c r="S30" s="388">
        <f>SUMIF($E$3:$R$3,$E$3,E30:R31)</f>
        <v>4</v>
      </c>
      <c r="T30" s="101">
        <f t="shared" si="0"/>
        <v>1480000</v>
      </c>
      <c r="U30" s="108">
        <f>T31-T30</f>
        <v>0</v>
      </c>
      <c r="X30" s="109">
        <f>ROUNDUP((Z30+AB30)+$AA$2+$AA$3,-4)</f>
        <v>370000</v>
      </c>
      <c r="Y30" s="95" t="s">
        <v>166</v>
      </c>
      <c r="Z30" s="96">
        <v>315458</v>
      </c>
      <c r="AB30" s="95">
        <v>50000</v>
      </c>
    </row>
    <row r="31" spans="2:31" ht="15" customHeight="1">
      <c r="B31" s="365"/>
      <c r="C31" s="367" t="s">
        <v>233</v>
      </c>
      <c r="D31" s="369"/>
      <c r="E31" s="374"/>
      <c r="F31" s="110"/>
      <c r="G31" s="369"/>
      <c r="H31" s="35">
        <v>370000</v>
      </c>
      <c r="I31" s="369"/>
      <c r="J31" s="35">
        <v>370000</v>
      </c>
      <c r="K31" s="369"/>
      <c r="L31" s="35">
        <v>370000</v>
      </c>
      <c r="M31" s="369"/>
      <c r="N31" s="35">
        <v>370000</v>
      </c>
      <c r="O31" s="374"/>
      <c r="P31" s="110"/>
      <c r="Q31" s="375"/>
      <c r="R31" s="111"/>
      <c r="S31" s="377"/>
      <c r="T31" s="107">
        <f t="shared" si="0"/>
        <v>1480000</v>
      </c>
      <c r="U31" s="104">
        <f>U30/T31</f>
        <v>0</v>
      </c>
      <c r="X31" s="35">
        <v>400000</v>
      </c>
      <c r="Y31" s="95" t="s">
        <v>226</v>
      </c>
      <c r="Z31" s="96"/>
    </row>
    <row r="32" spans="2:31" ht="15" customHeight="1">
      <c r="B32" s="380">
        <v>16</v>
      </c>
      <c r="C32" s="366" t="s">
        <v>167</v>
      </c>
      <c r="D32" s="381" t="s">
        <v>235</v>
      </c>
      <c r="E32" s="374"/>
      <c r="F32" s="110"/>
      <c r="G32" s="381">
        <v>0.5</v>
      </c>
      <c r="H32" s="25">
        <f>$X32*G32</f>
        <v>222500</v>
      </c>
      <c r="I32" s="112"/>
      <c r="J32" s="105"/>
      <c r="K32" s="379"/>
      <c r="L32" s="105"/>
      <c r="M32" s="379"/>
      <c r="N32" s="105"/>
      <c r="O32" s="375"/>
      <c r="P32" s="110"/>
      <c r="Q32" s="375"/>
      <c r="R32" s="111"/>
      <c r="S32" s="388">
        <f>SUMIF($E$3:$R$3,$E$3,E32:R33)</f>
        <v>0.5</v>
      </c>
      <c r="T32" s="101">
        <f>SUMIF($E$3:$R$3,$F$3,E32:R32)</f>
        <v>222500</v>
      </c>
      <c r="U32" s="119">
        <f>T33-T32</f>
        <v>7500</v>
      </c>
      <c r="X32" s="109">
        <f>ROUNDUP((Z32+AB32)+$AA$2+$AA$3,-4)/2</f>
        <v>445000</v>
      </c>
      <c r="Y32" s="95" t="s">
        <v>166</v>
      </c>
      <c r="Z32" s="96">
        <v>769050</v>
      </c>
      <c r="AB32" s="95">
        <v>120000</v>
      </c>
    </row>
    <row r="33" spans="2:28" ht="15" customHeight="1">
      <c r="B33" s="365"/>
      <c r="C33" s="367" t="s">
        <v>233</v>
      </c>
      <c r="D33" s="369"/>
      <c r="E33" s="374"/>
      <c r="F33" s="110"/>
      <c r="G33" s="369"/>
      <c r="H33" s="35">
        <v>230000</v>
      </c>
      <c r="I33" s="122"/>
      <c r="J33" s="123"/>
      <c r="K33" s="395"/>
      <c r="L33" s="123"/>
      <c r="M33" s="395"/>
      <c r="N33" s="123"/>
      <c r="O33" s="375"/>
      <c r="P33" s="110"/>
      <c r="Q33" s="375"/>
      <c r="R33" s="111"/>
      <c r="S33" s="377"/>
      <c r="T33" s="107">
        <f>SUMIF($E$3:$R$3,$F$3,E33:R33)</f>
        <v>230000</v>
      </c>
      <c r="U33" s="104">
        <f>U32/T33</f>
        <v>3.2608695652173912E-2</v>
      </c>
      <c r="X33" s="35">
        <v>600000</v>
      </c>
      <c r="Y33" s="95" t="s">
        <v>226</v>
      </c>
      <c r="Z33" s="96"/>
    </row>
    <row r="34" spans="2:28" ht="15" customHeight="1">
      <c r="B34" s="380">
        <v>17</v>
      </c>
      <c r="C34" s="366" t="s">
        <v>167</v>
      </c>
      <c r="D34" s="381" t="s">
        <v>236</v>
      </c>
      <c r="E34" s="374"/>
      <c r="F34" s="110"/>
      <c r="G34" s="381">
        <v>0.5</v>
      </c>
      <c r="H34" s="25">
        <f>$X34*G34</f>
        <v>310000</v>
      </c>
      <c r="I34" s="381">
        <v>1</v>
      </c>
      <c r="J34" s="25">
        <f>$X34*I34</f>
        <v>620000</v>
      </c>
      <c r="K34" s="381">
        <v>1</v>
      </c>
      <c r="L34" s="25">
        <f>$X34*K34</f>
        <v>620000</v>
      </c>
      <c r="M34" s="381">
        <v>1</v>
      </c>
      <c r="N34" s="25">
        <f>$X34*M34</f>
        <v>620000</v>
      </c>
      <c r="O34" s="375"/>
      <c r="P34" s="110"/>
      <c r="Q34" s="375"/>
      <c r="R34" s="111"/>
      <c r="S34" s="388">
        <f>SUMIF($E$3:$R$3,$E$3,E34:R35)</f>
        <v>3.5</v>
      </c>
      <c r="T34" s="101">
        <f t="shared" si="0"/>
        <v>2170000</v>
      </c>
      <c r="U34" s="119">
        <f>T35-T34</f>
        <v>0</v>
      </c>
      <c r="X34" s="109">
        <f>ROUNDUP((Z34+AB34)+$AA$2+$AA$3,-4)</f>
        <v>620000</v>
      </c>
      <c r="Y34" s="95" t="s">
        <v>166</v>
      </c>
      <c r="Z34" s="96">
        <v>530000</v>
      </c>
      <c r="AB34" s="95">
        <v>90000</v>
      </c>
    </row>
    <row r="35" spans="2:28" ht="15" customHeight="1">
      <c r="B35" s="365"/>
      <c r="C35" s="367" t="s">
        <v>233</v>
      </c>
      <c r="D35" s="369"/>
      <c r="E35" s="374"/>
      <c r="F35" s="110"/>
      <c r="G35" s="369"/>
      <c r="H35" s="35">
        <v>310000</v>
      </c>
      <c r="I35" s="369"/>
      <c r="J35" s="35">
        <v>620000</v>
      </c>
      <c r="K35" s="369"/>
      <c r="L35" s="35">
        <v>620000</v>
      </c>
      <c r="M35" s="369"/>
      <c r="N35" s="35">
        <v>620000</v>
      </c>
      <c r="O35" s="375"/>
      <c r="P35" s="110"/>
      <c r="Q35" s="375"/>
      <c r="R35" s="111"/>
      <c r="S35" s="377"/>
      <c r="T35" s="107">
        <f t="shared" si="0"/>
        <v>2170000</v>
      </c>
      <c r="U35" s="104">
        <f>U34/T35</f>
        <v>0</v>
      </c>
      <c r="X35" s="35">
        <v>600000</v>
      </c>
      <c r="Y35" s="95" t="s">
        <v>226</v>
      </c>
      <c r="Z35" s="96"/>
    </row>
    <row r="36" spans="2:28" ht="15" customHeight="1">
      <c r="B36" s="380">
        <v>18</v>
      </c>
      <c r="C36" s="366" t="s">
        <v>167</v>
      </c>
      <c r="D36" s="381" t="s">
        <v>237</v>
      </c>
      <c r="E36" s="374"/>
      <c r="F36" s="110"/>
      <c r="G36" s="372">
        <v>0.5</v>
      </c>
      <c r="H36" s="35">
        <f>$X36*G36</f>
        <v>180000</v>
      </c>
      <c r="I36" s="372">
        <v>1</v>
      </c>
      <c r="J36" s="35">
        <f>$X36*I36</f>
        <v>360000</v>
      </c>
      <c r="K36" s="372">
        <v>1</v>
      </c>
      <c r="L36" s="35">
        <f>$X36*K36</f>
        <v>360000</v>
      </c>
      <c r="M36" s="372">
        <v>1</v>
      </c>
      <c r="N36" s="35">
        <f>$X36*M36</f>
        <v>360000</v>
      </c>
      <c r="O36" s="375"/>
      <c r="P36" s="110"/>
      <c r="Q36" s="375"/>
      <c r="R36" s="111"/>
      <c r="S36" s="388">
        <f>SUMIF($E$3:$R$3,$E$3,E36:R37)</f>
        <v>3.5</v>
      </c>
      <c r="T36" s="101">
        <f>SUMIF($E$3:$R$3,$F$3,E36:R36)</f>
        <v>1260000</v>
      </c>
      <c r="U36" s="119">
        <f>T37-T36</f>
        <v>0</v>
      </c>
      <c r="X36" s="109">
        <f>ROUNDUP((Z36+AB36)+$AA$2+$AA$3,-4)</f>
        <v>360000</v>
      </c>
      <c r="Y36" s="95" t="s">
        <v>166</v>
      </c>
      <c r="Z36" s="96">
        <v>307934</v>
      </c>
      <c r="AB36" s="95">
        <v>50000</v>
      </c>
    </row>
    <row r="37" spans="2:28" ht="15" customHeight="1">
      <c r="B37" s="365"/>
      <c r="C37" s="367" t="s">
        <v>233</v>
      </c>
      <c r="D37" s="369"/>
      <c r="E37" s="374"/>
      <c r="F37" s="110"/>
      <c r="G37" s="372"/>
      <c r="H37" s="35">
        <v>180000</v>
      </c>
      <c r="I37" s="372"/>
      <c r="J37" s="35">
        <v>360000</v>
      </c>
      <c r="K37" s="372"/>
      <c r="L37" s="35">
        <v>360000</v>
      </c>
      <c r="M37" s="372"/>
      <c r="N37" s="35">
        <v>360000</v>
      </c>
      <c r="O37" s="375"/>
      <c r="P37" s="110"/>
      <c r="Q37" s="375"/>
      <c r="R37" s="111"/>
      <c r="S37" s="377"/>
      <c r="T37" s="107">
        <f>SUMIF($E$3:$R$3,$F$3,E37:R37)</f>
        <v>1260000</v>
      </c>
      <c r="U37" s="104">
        <f>U36/T37</f>
        <v>0</v>
      </c>
      <c r="X37" s="35">
        <v>400000</v>
      </c>
      <c r="Y37" s="95" t="s">
        <v>226</v>
      </c>
      <c r="Z37" s="96"/>
    </row>
    <row r="38" spans="2:28" ht="15" customHeight="1">
      <c r="B38" s="380">
        <v>19</v>
      </c>
      <c r="C38" s="381" t="s">
        <v>167</v>
      </c>
      <c r="D38" s="381" t="s">
        <v>200</v>
      </c>
      <c r="E38" s="374"/>
      <c r="F38" s="110"/>
      <c r="G38" s="372">
        <v>0.5</v>
      </c>
      <c r="H38" s="35">
        <f>$X38*G38</f>
        <v>185000</v>
      </c>
      <c r="I38" s="372">
        <v>1</v>
      </c>
      <c r="J38" s="35">
        <f>$X38*I38</f>
        <v>370000</v>
      </c>
      <c r="K38" s="372">
        <v>1</v>
      </c>
      <c r="L38" s="35">
        <f>$X38*K38</f>
        <v>370000</v>
      </c>
      <c r="M38" s="372">
        <v>1</v>
      </c>
      <c r="N38" s="35">
        <f>$X38*M38</f>
        <v>370000</v>
      </c>
      <c r="O38" s="375"/>
      <c r="P38" s="110"/>
      <c r="Q38" s="375"/>
      <c r="R38" s="111"/>
      <c r="S38" s="388">
        <f>SUMIF($E$3:$R$3,$E$3,E38:R39)</f>
        <v>3.5</v>
      </c>
      <c r="T38" s="101">
        <f t="shared" si="0"/>
        <v>1295000</v>
      </c>
      <c r="U38" s="119">
        <f>T39-T38</f>
        <v>5000</v>
      </c>
      <c r="X38" s="109">
        <f>ROUNDUP((Z38+AB38)+$AA$2+$AA$3,-4)</f>
        <v>370000</v>
      </c>
      <c r="Y38" s="95" t="s">
        <v>166</v>
      </c>
      <c r="Z38" s="96">
        <v>310956</v>
      </c>
      <c r="AB38" s="95">
        <v>50000</v>
      </c>
    </row>
    <row r="39" spans="2:28" ht="15" customHeight="1" thickBot="1">
      <c r="B39" s="384"/>
      <c r="C39" s="385" t="s">
        <v>233</v>
      </c>
      <c r="D39" s="385"/>
      <c r="E39" s="386"/>
      <c r="F39" s="115"/>
      <c r="G39" s="399"/>
      <c r="H39" s="117">
        <v>190000</v>
      </c>
      <c r="I39" s="399"/>
      <c r="J39" s="117">
        <v>370000</v>
      </c>
      <c r="K39" s="399"/>
      <c r="L39" s="117">
        <v>370000</v>
      </c>
      <c r="M39" s="399"/>
      <c r="N39" s="117">
        <v>370000</v>
      </c>
      <c r="O39" s="387"/>
      <c r="P39" s="115"/>
      <c r="Q39" s="387"/>
      <c r="R39" s="116"/>
      <c r="S39" s="377"/>
      <c r="T39" s="107">
        <f t="shared" si="0"/>
        <v>1300000</v>
      </c>
      <c r="U39" s="104">
        <f>U38/T39</f>
        <v>3.8461538461538464E-3</v>
      </c>
      <c r="X39" s="35">
        <v>400000</v>
      </c>
      <c r="Y39" s="95" t="s">
        <v>226</v>
      </c>
      <c r="Z39" s="96"/>
    </row>
    <row r="40" spans="2:28" ht="15" customHeight="1">
      <c r="B40" s="396">
        <v>20</v>
      </c>
      <c r="C40" s="398" t="s">
        <v>168</v>
      </c>
      <c r="D40" s="398" t="s">
        <v>238</v>
      </c>
      <c r="E40" s="393"/>
      <c r="F40" s="121"/>
      <c r="G40" s="372">
        <v>1</v>
      </c>
      <c r="H40" s="120">
        <f>$X40*G40</f>
        <v>370000</v>
      </c>
      <c r="I40" s="372">
        <v>1</v>
      </c>
      <c r="J40" s="120">
        <f>$X40*I40</f>
        <v>370000</v>
      </c>
      <c r="K40" s="372">
        <v>1</v>
      </c>
      <c r="L40" s="120">
        <f>$X40*K40</f>
        <v>370000</v>
      </c>
      <c r="M40" s="372">
        <v>1</v>
      </c>
      <c r="N40" s="120">
        <f>$X40*M40</f>
        <v>370000</v>
      </c>
      <c r="O40" s="394"/>
      <c r="P40" s="121"/>
      <c r="Q40" s="394"/>
      <c r="R40" s="124"/>
      <c r="S40" s="388">
        <f>SUMIF($E$3:$R$3,$E$3,E40:R41)</f>
        <v>4</v>
      </c>
      <c r="T40" s="101">
        <f t="shared" si="0"/>
        <v>1480000</v>
      </c>
      <c r="U40" s="108">
        <f>T41-T40</f>
        <v>0</v>
      </c>
      <c r="X40" s="109">
        <f>ROUNDUP((Z40+AB40)+$AA$2+$AA$3,-4)</f>
        <v>370000</v>
      </c>
      <c r="Y40" s="95" t="s">
        <v>166</v>
      </c>
      <c r="Z40" s="96">
        <v>322961</v>
      </c>
      <c r="AB40" s="95">
        <v>40000</v>
      </c>
    </row>
    <row r="41" spans="2:28" ht="15" customHeight="1">
      <c r="B41" s="397"/>
      <c r="C41" s="372" t="s">
        <v>168</v>
      </c>
      <c r="D41" s="372"/>
      <c r="E41" s="374"/>
      <c r="F41" s="110"/>
      <c r="G41" s="372"/>
      <c r="H41" s="35">
        <v>370000</v>
      </c>
      <c r="I41" s="372"/>
      <c r="J41" s="35">
        <v>370000</v>
      </c>
      <c r="K41" s="372"/>
      <c r="L41" s="35">
        <v>370000</v>
      </c>
      <c r="M41" s="372"/>
      <c r="N41" s="35">
        <v>370000</v>
      </c>
      <c r="O41" s="375"/>
      <c r="P41" s="110"/>
      <c r="Q41" s="375"/>
      <c r="R41" s="111"/>
      <c r="S41" s="377"/>
      <c r="T41" s="107">
        <f t="shared" si="0"/>
        <v>1480000</v>
      </c>
      <c r="U41" s="104">
        <f>U40/T41</f>
        <v>0</v>
      </c>
      <c r="X41" s="35">
        <v>350000</v>
      </c>
      <c r="Y41" s="95" t="s">
        <v>226</v>
      </c>
      <c r="Z41" s="96"/>
    </row>
    <row r="42" spans="2:28" ht="15" customHeight="1">
      <c r="B42" s="397">
        <v>21</v>
      </c>
      <c r="C42" s="372" t="s">
        <v>168</v>
      </c>
      <c r="D42" s="372" t="s">
        <v>204</v>
      </c>
      <c r="E42" s="374"/>
      <c r="F42" s="110"/>
      <c r="G42" s="375"/>
      <c r="H42" s="110"/>
      <c r="I42" s="372">
        <v>1</v>
      </c>
      <c r="J42" s="35">
        <f>$X42*I42</f>
        <v>290000</v>
      </c>
      <c r="K42" s="372">
        <v>1</v>
      </c>
      <c r="L42" s="35">
        <f>$X42*K42</f>
        <v>290000</v>
      </c>
      <c r="M42" s="372">
        <v>1</v>
      </c>
      <c r="N42" s="35">
        <f>$X42*M42</f>
        <v>290000</v>
      </c>
      <c r="O42" s="375"/>
      <c r="P42" s="110"/>
      <c r="Q42" s="375"/>
      <c r="R42" s="111"/>
      <c r="S42" s="388">
        <f>SUMIF($E$3:$R$3,$E$3,E42:R43)</f>
        <v>3</v>
      </c>
      <c r="T42" s="101">
        <f>SUMIF($E$3:$R$3,$F$3,E42:R42)</f>
        <v>870000</v>
      </c>
      <c r="U42" s="108">
        <f>T43-T42</f>
        <v>0</v>
      </c>
      <c r="X42" s="109">
        <f>ROUNDUP((Z42+AB42)+$AA$2+$AA$3,-4)</f>
        <v>290000</v>
      </c>
      <c r="Y42" s="95" t="s">
        <v>166</v>
      </c>
      <c r="Z42" s="96">
        <v>286810</v>
      </c>
    </row>
    <row r="43" spans="2:28" ht="15" customHeight="1">
      <c r="B43" s="397"/>
      <c r="C43" s="372" t="s">
        <v>168</v>
      </c>
      <c r="D43" s="372"/>
      <c r="E43" s="374"/>
      <c r="F43" s="110"/>
      <c r="G43" s="375"/>
      <c r="H43" s="110"/>
      <c r="I43" s="372"/>
      <c r="J43" s="35">
        <v>290000</v>
      </c>
      <c r="K43" s="372"/>
      <c r="L43" s="35">
        <v>290000</v>
      </c>
      <c r="M43" s="372"/>
      <c r="N43" s="35">
        <v>290000</v>
      </c>
      <c r="O43" s="375"/>
      <c r="P43" s="110"/>
      <c r="Q43" s="375"/>
      <c r="R43" s="111"/>
      <c r="S43" s="377"/>
      <c r="T43" s="107">
        <f>SUMIF($E$3:$R$3,$F$3,E43:R43)</f>
        <v>870000</v>
      </c>
      <c r="U43" s="104">
        <f>U42/T43</f>
        <v>0</v>
      </c>
      <c r="X43" s="35">
        <v>340000</v>
      </c>
      <c r="Y43" s="95" t="s">
        <v>226</v>
      </c>
      <c r="Z43" s="96"/>
    </row>
    <row r="44" spans="2:28" ht="15" customHeight="1">
      <c r="B44" s="397">
        <v>22</v>
      </c>
      <c r="C44" s="372" t="s">
        <v>168</v>
      </c>
      <c r="D44" s="372" t="s">
        <v>205</v>
      </c>
      <c r="E44" s="374"/>
      <c r="F44" s="110"/>
      <c r="G44" s="375"/>
      <c r="H44" s="110"/>
      <c r="I44" s="372">
        <v>1</v>
      </c>
      <c r="J44" s="35">
        <f>$X44*I44</f>
        <v>290000</v>
      </c>
      <c r="K44" s="372">
        <v>1</v>
      </c>
      <c r="L44" s="35">
        <f>$X44*K44</f>
        <v>290000</v>
      </c>
      <c r="M44" s="375"/>
      <c r="N44" s="110"/>
      <c r="O44" s="375"/>
      <c r="P44" s="110"/>
      <c r="Q44" s="375"/>
      <c r="R44" s="111"/>
      <c r="S44" s="388">
        <f>SUMIF($E$3:$R$3,$E$3,E44:R45)</f>
        <v>2</v>
      </c>
      <c r="T44" s="101">
        <f>SUMIF($E$3:$R$3,$F$3,E44:R44)</f>
        <v>580000</v>
      </c>
      <c r="U44" s="108">
        <f>T45-T44</f>
        <v>0</v>
      </c>
      <c r="X44" s="109">
        <f>ROUNDUP((Z44+AB44)+$AA$2+$AA$3,-4)</f>
        <v>290000</v>
      </c>
      <c r="Y44" s="95" t="s">
        <v>166</v>
      </c>
      <c r="Z44" s="96">
        <v>283520</v>
      </c>
    </row>
    <row r="45" spans="2:28" ht="15" customHeight="1">
      <c r="B45" s="397"/>
      <c r="C45" s="372" t="s">
        <v>168</v>
      </c>
      <c r="D45" s="372"/>
      <c r="E45" s="374"/>
      <c r="F45" s="110"/>
      <c r="G45" s="375"/>
      <c r="H45" s="110"/>
      <c r="I45" s="372"/>
      <c r="J45" s="35">
        <v>290000</v>
      </c>
      <c r="K45" s="372"/>
      <c r="L45" s="35">
        <v>290000</v>
      </c>
      <c r="M45" s="375"/>
      <c r="N45" s="110"/>
      <c r="O45" s="375"/>
      <c r="P45" s="110"/>
      <c r="Q45" s="375"/>
      <c r="R45" s="111"/>
      <c r="S45" s="377"/>
      <c r="T45" s="107">
        <f>SUMIF($E$3:$R$3,$F$3,E45:R45)</f>
        <v>580000</v>
      </c>
      <c r="U45" s="104">
        <f>U44/T45</f>
        <v>0</v>
      </c>
      <c r="X45" s="35">
        <v>340000</v>
      </c>
      <c r="Y45" s="95" t="s">
        <v>226</v>
      </c>
      <c r="Z45" s="96"/>
    </row>
    <row r="46" spans="2:28" ht="15" customHeight="1">
      <c r="B46" s="397">
        <v>23</v>
      </c>
      <c r="C46" s="372" t="s">
        <v>168</v>
      </c>
      <c r="D46" s="372" t="s">
        <v>206</v>
      </c>
      <c r="E46" s="374"/>
      <c r="F46" s="110"/>
      <c r="G46" s="375"/>
      <c r="H46" s="110"/>
      <c r="I46" s="381">
        <v>1</v>
      </c>
      <c r="J46" s="25">
        <f>$X46*I46</f>
        <v>280000</v>
      </c>
      <c r="K46" s="375"/>
      <c r="L46" s="110"/>
      <c r="M46" s="375"/>
      <c r="N46" s="110"/>
      <c r="O46" s="375"/>
      <c r="P46" s="110"/>
      <c r="Q46" s="375"/>
      <c r="R46" s="111"/>
      <c r="S46" s="388">
        <f>SUMIF($E$3:$R$3,$E$3,E46:R47)</f>
        <v>1</v>
      </c>
      <c r="T46" s="101">
        <f t="shared" si="0"/>
        <v>280000</v>
      </c>
      <c r="U46" s="108">
        <f>T47-T46</f>
        <v>0</v>
      </c>
      <c r="X46" s="109">
        <f>ROUNDUP((Z46+AB46)+$AA$2+$AA$3,-4)</f>
        <v>280000</v>
      </c>
      <c r="Y46" s="95" t="s">
        <v>166</v>
      </c>
      <c r="Z46" s="96">
        <v>273820</v>
      </c>
    </row>
    <row r="47" spans="2:28" ht="15" customHeight="1" thickBot="1">
      <c r="B47" s="400"/>
      <c r="C47" s="399" t="s">
        <v>168</v>
      </c>
      <c r="D47" s="399"/>
      <c r="E47" s="386"/>
      <c r="F47" s="115"/>
      <c r="G47" s="387"/>
      <c r="H47" s="115"/>
      <c r="I47" s="385"/>
      <c r="J47" s="117">
        <v>280000</v>
      </c>
      <c r="K47" s="387"/>
      <c r="L47" s="115"/>
      <c r="M47" s="387"/>
      <c r="N47" s="115"/>
      <c r="O47" s="387"/>
      <c r="P47" s="115"/>
      <c r="Q47" s="387"/>
      <c r="R47" s="116"/>
      <c r="S47" s="377"/>
      <c r="T47" s="107">
        <f t="shared" si="0"/>
        <v>280000</v>
      </c>
      <c r="U47" s="104">
        <f>U46/T47</f>
        <v>0</v>
      </c>
      <c r="X47" s="35">
        <v>340000</v>
      </c>
      <c r="Y47" s="95" t="s">
        <v>226</v>
      </c>
      <c r="Z47" s="96"/>
    </row>
    <row r="48" spans="2:28" ht="15" customHeight="1">
      <c r="B48" s="380">
        <v>24</v>
      </c>
      <c r="C48" s="368" t="s">
        <v>169</v>
      </c>
      <c r="D48" s="381" t="s">
        <v>239</v>
      </c>
      <c r="E48" s="375"/>
      <c r="F48" s="110"/>
      <c r="G48" s="375"/>
      <c r="H48" s="110"/>
      <c r="I48" s="381">
        <v>1</v>
      </c>
      <c r="J48" s="25">
        <v>500000</v>
      </c>
      <c r="K48" s="375"/>
      <c r="L48" s="110"/>
      <c r="M48" s="375"/>
      <c r="N48" s="110"/>
      <c r="O48" s="375"/>
      <c r="P48" s="110"/>
      <c r="Q48" s="375"/>
      <c r="R48" s="111"/>
      <c r="S48" s="388">
        <f>SUMIF($E$3:$R$3,$E$3,E48:R49)</f>
        <v>1</v>
      </c>
      <c r="T48" s="101">
        <f>SUMIF($E$3:$R$3,$F$3,E48:R48)</f>
        <v>500000</v>
      </c>
      <c r="U48" s="108">
        <f>T49-T48</f>
        <v>0</v>
      </c>
      <c r="X48" s="109">
        <f>ROUNDUP((Z48+AB48)+$AA$2+$AA$3,-4)</f>
        <v>310000</v>
      </c>
      <c r="Y48" s="95" t="s">
        <v>166</v>
      </c>
      <c r="Z48" s="96">
        <v>310000</v>
      </c>
    </row>
    <row r="49" spans="2:26" ht="15" customHeight="1" thickBot="1">
      <c r="B49" s="384"/>
      <c r="C49" s="385" t="s">
        <v>169</v>
      </c>
      <c r="D49" s="385"/>
      <c r="E49" s="387"/>
      <c r="F49" s="115"/>
      <c r="G49" s="387"/>
      <c r="H49" s="115"/>
      <c r="I49" s="385"/>
      <c r="J49" s="117">
        <v>500000</v>
      </c>
      <c r="K49" s="387"/>
      <c r="L49" s="115"/>
      <c r="M49" s="387"/>
      <c r="N49" s="115"/>
      <c r="O49" s="387"/>
      <c r="P49" s="115"/>
      <c r="Q49" s="387"/>
      <c r="R49" s="116"/>
      <c r="S49" s="377"/>
      <c r="T49" s="107">
        <f>SUMIF($E$3:$R$3,$F$3,E49:R49)</f>
        <v>500000</v>
      </c>
      <c r="U49" s="104">
        <f>U48/T49</f>
        <v>0</v>
      </c>
      <c r="X49" s="35">
        <v>500000</v>
      </c>
      <c r="Y49" s="95" t="s">
        <v>226</v>
      </c>
      <c r="Z49" s="96"/>
    </row>
    <row r="50" spans="2:26" ht="15" customHeight="1">
      <c r="B50" s="411">
        <v>25</v>
      </c>
      <c r="C50" s="391" t="s">
        <v>180</v>
      </c>
      <c r="D50" s="391" t="s">
        <v>240</v>
      </c>
      <c r="E50" s="393"/>
      <c r="F50" s="121"/>
      <c r="G50" s="394"/>
      <c r="H50" s="121"/>
      <c r="I50" s="375"/>
      <c r="J50" s="110"/>
      <c r="K50" s="110"/>
      <c r="L50" s="110">
        <v>300000</v>
      </c>
      <c r="M50" s="110"/>
      <c r="N50" s="110">
        <v>670000</v>
      </c>
      <c r="O50" s="375"/>
      <c r="P50" s="110"/>
      <c r="Q50" s="394"/>
      <c r="R50" s="124"/>
      <c r="S50" s="402">
        <f>SUMIF($E$3:$R$3,$E$3,E50:R51)</f>
        <v>0</v>
      </c>
      <c r="T50" s="125">
        <f>SUMIF($E$3:$R$3,$F$3,E50:R50)</f>
        <v>970000</v>
      </c>
      <c r="U50" s="126">
        <f>T51-T50</f>
        <v>0</v>
      </c>
      <c r="X50" s="120">
        <v>1600000</v>
      </c>
      <c r="Y50" s="95" t="s">
        <v>166</v>
      </c>
      <c r="Z50" s="96"/>
    </row>
    <row r="51" spans="2:26" ht="15" customHeight="1" thickBot="1">
      <c r="B51" s="412"/>
      <c r="C51" s="413" t="s">
        <v>241</v>
      </c>
      <c r="D51" s="413"/>
      <c r="E51" s="414"/>
      <c r="F51" s="127"/>
      <c r="G51" s="401"/>
      <c r="H51" s="127"/>
      <c r="I51" s="401"/>
      <c r="J51" s="127"/>
      <c r="K51" s="127"/>
      <c r="L51" s="127">
        <v>300000</v>
      </c>
      <c r="M51" s="127"/>
      <c r="N51" s="127">
        <v>670000</v>
      </c>
      <c r="O51" s="401"/>
      <c r="P51" s="127"/>
      <c r="Q51" s="401"/>
      <c r="R51" s="128"/>
      <c r="S51" s="403"/>
      <c r="T51" s="129">
        <f>SUMIF($E$3:$R$3,$F$3,E51:R51)</f>
        <v>970000</v>
      </c>
      <c r="U51" s="130">
        <f>IFERROR(U50/T51,0)</f>
        <v>0</v>
      </c>
      <c r="X51" s="131">
        <v>1600000</v>
      </c>
      <c r="Y51" s="95" t="s">
        <v>226</v>
      </c>
      <c r="Z51" s="96"/>
    </row>
    <row r="52" spans="2:26" ht="15" customHeight="1" thickTop="1">
      <c r="B52" s="404" t="s">
        <v>242</v>
      </c>
      <c r="C52" s="405"/>
      <c r="D52" s="406"/>
      <c r="E52" s="377">
        <f>SUM(E4:E51)</f>
        <v>4.5</v>
      </c>
      <c r="F52" s="101">
        <f>SUMIF($Y$4:$Y$51,$X$2,F4:F51)</f>
        <v>3130000</v>
      </c>
      <c r="G52" s="377">
        <f>SUM(G4:G51)</f>
        <v>11.7</v>
      </c>
      <c r="H52" s="101">
        <f>SUMIF($Y$4:$Y$51,$X$2,H4:H51)</f>
        <v>6227500</v>
      </c>
      <c r="I52" s="377">
        <f>SUM(I4:I51)</f>
        <v>17.8</v>
      </c>
      <c r="J52" s="101">
        <f>SUMIF($Y$4:$Y$51,$X$2,J4:J51)</f>
        <v>8570000</v>
      </c>
      <c r="K52" s="377">
        <f>SUM(K4:K51)</f>
        <v>17.5</v>
      </c>
      <c r="L52" s="101">
        <f>SUMIF($Y$4:$Y$51,$X$2,L4:L51)</f>
        <v>8815000</v>
      </c>
      <c r="M52" s="377">
        <f>SUM(M4:M51)</f>
        <v>14.5</v>
      </c>
      <c r="N52" s="101">
        <f>SUMIF($Y$4:$Y$51,$X$2,N4:N51)</f>
        <v>7900000</v>
      </c>
      <c r="O52" s="377">
        <f>SUM(O4:O51)</f>
        <v>3</v>
      </c>
      <c r="P52" s="101">
        <f>SUMIF($Y$4:$Y$51,$X$2,P4:P51)</f>
        <v>2180000</v>
      </c>
      <c r="Q52" s="377">
        <f>SUM(Q4:Q51)</f>
        <v>1</v>
      </c>
      <c r="R52" s="101">
        <f>SUMIF($Y$4:$Y$51,$X$2,R4:R51)</f>
        <v>620000</v>
      </c>
      <c r="S52" s="377">
        <f>SUM(S4:S51)</f>
        <v>70</v>
      </c>
      <c r="T52" s="101">
        <f>SUMIF($Y$4:$Y$51,$X$2,T4:T51)</f>
        <v>37442500</v>
      </c>
      <c r="U52" s="132">
        <f>SUMIF($Y$4:$Y$51,$X$2,U4:U51)</f>
        <v>557500</v>
      </c>
      <c r="X52" s="133"/>
      <c r="Z52" s="96" t="s">
        <v>243</v>
      </c>
    </row>
    <row r="53" spans="2:26" ht="15" customHeight="1" thickBot="1">
      <c r="B53" s="407"/>
      <c r="C53" s="408"/>
      <c r="D53" s="409"/>
      <c r="E53" s="410"/>
      <c r="F53" s="134">
        <f>SUMIF($Y$4:$Y$51,$X$3,F4:F51)</f>
        <v>4050000</v>
      </c>
      <c r="G53" s="410"/>
      <c r="H53" s="134">
        <f>SUMIF($Y$4:$Y$51,$X$3,H4:H51)</f>
        <v>7530000</v>
      </c>
      <c r="I53" s="410"/>
      <c r="J53" s="134">
        <f>SUMIF($Y$4:$Y$51,$X$3,J4:J51)</f>
        <v>9730000</v>
      </c>
      <c r="K53" s="410"/>
      <c r="L53" s="134">
        <f>SUMIF($Y$4:$Y$51,$X$3,L4:L51)</f>
        <v>8800000</v>
      </c>
      <c r="M53" s="410"/>
      <c r="N53" s="134">
        <f>SUMIF($Y$4:$Y$51,$X$3,N4:N51)</f>
        <v>7890000</v>
      </c>
      <c r="O53" s="410"/>
      <c r="P53" s="134">
        <f>SUMIF($Y$4:$Y$51,$X$3,P4:P51)</f>
        <v>0</v>
      </c>
      <c r="Q53" s="410"/>
      <c r="R53" s="134">
        <f>SUMIF($Y$4:$Y$51,$X$3,R4:R51)</f>
        <v>0</v>
      </c>
      <c r="S53" s="410"/>
      <c r="T53" s="134">
        <f>SUMIF($Y$4:$Y$51,$X$3,T4:T51)</f>
        <v>38000000</v>
      </c>
      <c r="U53" s="135">
        <f>U52/T53</f>
        <v>1.4671052631578948E-2</v>
      </c>
      <c r="X53" s="136"/>
      <c r="Z53" s="96" t="s">
        <v>244</v>
      </c>
    </row>
    <row r="54" spans="2:26" ht="15" customHeight="1"/>
    <row r="55" spans="2:26" ht="15" customHeight="1" thickBot="1">
      <c r="B55" s="95" t="s">
        <v>245</v>
      </c>
      <c r="T55" s="137"/>
      <c r="U55" s="137"/>
    </row>
    <row r="56" spans="2:26" ht="15" customHeight="1">
      <c r="B56" s="429" t="s">
        <v>217</v>
      </c>
      <c r="C56" s="430"/>
      <c r="D56" s="431"/>
      <c r="E56" s="432">
        <f>$U$1-F57-$U$50</f>
        <v>33900000</v>
      </c>
      <c r="F56" s="432"/>
      <c r="G56" s="432">
        <f>$U$1-H57</f>
        <v>27672500</v>
      </c>
      <c r="H56" s="432"/>
      <c r="I56" s="432">
        <f>$U$1-J57</f>
        <v>19102500</v>
      </c>
      <c r="J56" s="432"/>
      <c r="K56" s="432">
        <f>$U$1-L57</f>
        <v>10287500</v>
      </c>
      <c r="L56" s="433"/>
      <c r="M56" s="434">
        <f>$U$1-N57</f>
        <v>2387500</v>
      </c>
      <c r="N56" s="435"/>
      <c r="O56" s="436">
        <f>$U$1-P57</f>
        <v>207500</v>
      </c>
      <c r="P56" s="433"/>
      <c r="Q56" s="437">
        <f>$U$1-R57</f>
        <v>-412500</v>
      </c>
      <c r="R56" s="438"/>
      <c r="X56" s="138"/>
    </row>
    <row r="57" spans="2:26" ht="15" customHeight="1">
      <c r="B57" s="415" t="s">
        <v>246</v>
      </c>
      <c r="C57" s="416"/>
      <c r="D57" s="417"/>
      <c r="E57" s="139">
        <f>E52</f>
        <v>4.5</v>
      </c>
      <c r="F57" s="140">
        <f>F52+T50</f>
        <v>4100000</v>
      </c>
      <c r="G57" s="141">
        <f t="shared" ref="G57:R57" si="1">E57+G52</f>
        <v>16.2</v>
      </c>
      <c r="H57" s="140">
        <f t="shared" si="1"/>
        <v>10327500</v>
      </c>
      <c r="I57" s="141">
        <f t="shared" si="1"/>
        <v>34</v>
      </c>
      <c r="J57" s="140">
        <f t="shared" si="1"/>
        <v>18897500</v>
      </c>
      <c r="K57" s="141">
        <f t="shared" si="1"/>
        <v>51.5</v>
      </c>
      <c r="L57" s="142">
        <f t="shared" si="1"/>
        <v>27712500</v>
      </c>
      <c r="M57" s="143">
        <f t="shared" si="1"/>
        <v>66</v>
      </c>
      <c r="N57" s="144">
        <f t="shared" si="1"/>
        <v>35612500</v>
      </c>
      <c r="O57" s="145">
        <f t="shared" si="1"/>
        <v>69</v>
      </c>
      <c r="P57" s="142">
        <f t="shared" si="1"/>
        <v>37792500</v>
      </c>
      <c r="Q57" s="146">
        <f t="shared" si="1"/>
        <v>70</v>
      </c>
      <c r="R57" s="147">
        <f t="shared" si="1"/>
        <v>38412500</v>
      </c>
      <c r="X57" s="148"/>
    </row>
    <row r="58" spans="2:26" ht="15" customHeight="1" thickBot="1">
      <c r="B58" s="418" t="s">
        <v>247</v>
      </c>
      <c r="C58" s="419"/>
      <c r="D58" s="420"/>
      <c r="E58" s="149">
        <f>E56/$U$1</f>
        <v>0.89210526315789473</v>
      </c>
      <c r="F58" s="150">
        <f>$U$1/E57</f>
        <v>8444444.444444444</v>
      </c>
      <c r="G58" s="149">
        <f>G56/$U$1</f>
        <v>0.7282236842105263</v>
      </c>
      <c r="H58" s="150">
        <f>$U$1/G57</f>
        <v>2345679.0123456791</v>
      </c>
      <c r="I58" s="149">
        <f>I56/$U$1</f>
        <v>0.50269736842105261</v>
      </c>
      <c r="J58" s="150">
        <f>$U$1/I57</f>
        <v>1117647.0588235294</v>
      </c>
      <c r="K58" s="149">
        <f>K56/$U$1</f>
        <v>0.27072368421052634</v>
      </c>
      <c r="L58" s="151">
        <f>$U$1/K57</f>
        <v>737864.07766990294</v>
      </c>
      <c r="M58" s="152">
        <f>M56/$U$1</f>
        <v>6.2828947368421054E-2</v>
      </c>
      <c r="N58" s="153">
        <f>$U$1/M57</f>
        <v>575757.5757575758</v>
      </c>
      <c r="O58" s="154">
        <f>O56/$U$1</f>
        <v>5.4605263157894738E-3</v>
      </c>
      <c r="P58" s="151">
        <f>$U$1/O57</f>
        <v>550724.63768115942</v>
      </c>
      <c r="Q58" s="155">
        <f>Q56/$U$1</f>
        <v>-1.0855263157894738E-2</v>
      </c>
      <c r="R58" s="156">
        <f>$U$1/Q57</f>
        <v>542857.14285714284</v>
      </c>
      <c r="T58" s="137"/>
      <c r="U58" s="157"/>
      <c r="X58" s="158"/>
    </row>
    <row r="59" spans="2:26" ht="15" customHeight="1" thickTop="1">
      <c r="B59" s="421" t="s">
        <v>229</v>
      </c>
      <c r="C59" s="422"/>
      <c r="D59" s="159" t="s">
        <v>166</v>
      </c>
      <c r="E59" s="427">
        <f>SUMIF($C$4:$C$51,$B59,E$4:E$51)</f>
        <v>1</v>
      </c>
      <c r="F59" s="160">
        <f>SUMIFS(F$4:F$51,$C$4:$C$51,$B59,$Y$4:$Y$51,$Y59)</f>
        <v>715000</v>
      </c>
      <c r="G59" s="427">
        <f>E59+SUMIF($C$4:$C$51,$B59,G$4:G$51)</f>
        <v>3.2</v>
      </c>
      <c r="H59" s="160">
        <f>F59+SUMIFS(H$4:H$51,$C$4:$C$51,$B59,$Y$4:$Y$51,$Y59)</f>
        <v>1950000</v>
      </c>
      <c r="I59" s="427">
        <f>G59+SUMIF($C$4:$C$51,$B59,I$4:I$51)</f>
        <v>6.7</v>
      </c>
      <c r="J59" s="160">
        <f>H59+SUMIFS(J$4:J$51,$C$4:$C$51,$B59,$Y$4:$Y$51,$Y59)</f>
        <v>3845000</v>
      </c>
      <c r="K59" s="427">
        <f>I59+SUMIF($C$4:$C$51,$B59,K$4:K$51)</f>
        <v>10.7</v>
      </c>
      <c r="L59" s="161">
        <f>J59+SUMIFS(L$4:L$51,$C$4:$C$51,$B59,$Y$4:$Y$51,$Y59)</f>
        <v>5925000</v>
      </c>
      <c r="M59" s="439">
        <f>K59+SUMIF($C$4:$C$51,$B59,M$4:M$51)</f>
        <v>12.7</v>
      </c>
      <c r="N59" s="162">
        <f>L59+SUMIFS(N$4:N$51,$C$4:$C$51,$B59,$Y$4:$Y$51,$Y59)</f>
        <v>7010000</v>
      </c>
      <c r="O59" s="441">
        <f>M59+SUMIF($C$4:$C$51,$B59,O$4:O$51)</f>
        <v>13.2</v>
      </c>
      <c r="P59" s="161">
        <f>N59+SUMIFS(P$4:P$51,$C$4:$C$51,$B59,$Y$4:$Y$51,$Y59)</f>
        <v>7385000</v>
      </c>
      <c r="Q59" s="443">
        <f>O59+SUMIF($C$4:$C$51,$B59,Q$4:Q$51)</f>
        <v>13.2</v>
      </c>
      <c r="R59" s="163">
        <f>P59+SUMIFS(R$4:R$51,$C$4:$C$51,$B59,$Y$4:$Y$51,$Y59)</f>
        <v>7385000</v>
      </c>
      <c r="S59" s="164"/>
      <c r="U59" s="96"/>
      <c r="X59" s="165"/>
      <c r="Y59" s="95" t="s">
        <v>166</v>
      </c>
    </row>
    <row r="60" spans="2:26" ht="15" customHeight="1">
      <c r="B60" s="423"/>
      <c r="C60" s="424"/>
      <c r="D60" s="166" t="s">
        <v>165</v>
      </c>
      <c r="E60" s="428"/>
      <c r="F60" s="167">
        <f>SUMIFS(F$4:F$51,$C$4:$C$51,$B59,$Y$4:$Y$51,$Y60)</f>
        <v>900000</v>
      </c>
      <c r="G60" s="428"/>
      <c r="H60" s="167">
        <f>F60+SUMIFS(H$4:H$51,$C$4:$C$51,$B59,$Y$4:$Y$51,$Y60)</f>
        <v>2350000</v>
      </c>
      <c r="I60" s="428"/>
      <c r="J60" s="167">
        <f>H60+SUMIFS(J$4:J$51,$C$4:$C$51,$B59,$Y$4:$Y$51,$Y60)</f>
        <v>4670000</v>
      </c>
      <c r="K60" s="428"/>
      <c r="L60" s="168">
        <f>J60+SUMIFS(L$4:L$51,$C$4:$C$51,$B59,$Y$4:$Y$51,$Y60)</f>
        <v>6750000</v>
      </c>
      <c r="M60" s="440"/>
      <c r="N60" s="169">
        <f>L60+SUMIFS(N$4:N$51,$C$4:$C$51,$B59,$Y$4:$Y$51,$Y60)</f>
        <v>7840000</v>
      </c>
      <c r="O60" s="442"/>
      <c r="P60" s="168">
        <f>N60+SUMIFS(P$4:P$51,$C$4:$C$51,$B59,$Y$4:$Y$51,$Y60)</f>
        <v>7840000</v>
      </c>
      <c r="Q60" s="444"/>
      <c r="R60" s="170">
        <f>P60+SUMIFS(R$4:R$51,$C$4:$C$51,$B59,$Y$4:$Y$51,$Y60)</f>
        <v>7840000</v>
      </c>
      <c r="S60" s="164"/>
      <c r="U60" s="96"/>
      <c r="X60" s="171"/>
      <c r="Y60" s="95" t="s">
        <v>226</v>
      </c>
    </row>
    <row r="61" spans="2:26" ht="15" customHeight="1" thickBot="1">
      <c r="B61" s="425"/>
      <c r="C61" s="426"/>
      <c r="D61" s="172" t="s">
        <v>217</v>
      </c>
      <c r="E61" s="173">
        <f>IFERROR(F61/F60,0)</f>
        <v>0.20555555555555555</v>
      </c>
      <c r="F61" s="174">
        <f>F60-F59</f>
        <v>185000</v>
      </c>
      <c r="G61" s="175">
        <f>IFERROR(H61/H60,0)</f>
        <v>0.1702127659574468</v>
      </c>
      <c r="H61" s="174">
        <f>H60-H59</f>
        <v>400000</v>
      </c>
      <c r="I61" s="175">
        <f>IFERROR(J61/J60,0)</f>
        <v>0.17665952890792291</v>
      </c>
      <c r="J61" s="174">
        <f>J60-J59</f>
        <v>825000</v>
      </c>
      <c r="K61" s="175">
        <f>IFERROR(L61/L60,0)</f>
        <v>0.12222222222222222</v>
      </c>
      <c r="L61" s="176">
        <f>L60-L59</f>
        <v>825000</v>
      </c>
      <c r="M61" s="177">
        <f>IFERROR(N61/N60,0)</f>
        <v>0.10586734693877552</v>
      </c>
      <c r="N61" s="178">
        <f>N60-N59</f>
        <v>830000</v>
      </c>
      <c r="O61" s="179">
        <f>IFERROR(P61/P60,0)</f>
        <v>5.8035714285714288E-2</v>
      </c>
      <c r="P61" s="176">
        <f>P60-P59</f>
        <v>455000</v>
      </c>
      <c r="Q61" s="180">
        <f>IFERROR(R61/R60,0)</f>
        <v>5.8035714285714288E-2</v>
      </c>
      <c r="R61" s="181">
        <f>R60-R59</f>
        <v>455000</v>
      </c>
      <c r="S61" s="164"/>
      <c r="U61" s="96"/>
      <c r="X61" s="182"/>
      <c r="Y61" s="183" t="s">
        <v>217</v>
      </c>
    </row>
    <row r="62" spans="2:26" ht="15" customHeight="1" thickTop="1">
      <c r="B62" s="421" t="s">
        <v>72</v>
      </c>
      <c r="C62" s="422"/>
      <c r="D62" s="159" t="s">
        <v>166</v>
      </c>
      <c r="E62" s="427">
        <f>SUMIF($C$4:$C$51,$B62,E$4:E$51)</f>
        <v>3.5</v>
      </c>
      <c r="F62" s="160">
        <f>SUMIFS(F$4:F$51,$C$4:$C$51,$B62,$Y$4:$Y$51,$Y62)</f>
        <v>2415000</v>
      </c>
      <c r="G62" s="427">
        <f>E62+SUMIF($C$4:$C$51,$B62,G$4:G$51)</f>
        <v>8</v>
      </c>
      <c r="H62" s="160">
        <f>F62+SUMIFS(H$4:H$51,$C$4:$C$51,$B62,$Y$4:$Y$51,$Y62)</f>
        <v>5390000</v>
      </c>
      <c r="I62" s="427">
        <f>G62+SUMIF($C$4:$C$51,$B62,I$4:I$51)</f>
        <v>12.3</v>
      </c>
      <c r="J62" s="160">
        <f>H62+SUMIFS(J$4:J$51,$C$4:$C$51,$B62,$Y$4:$Y$51,$Y62)</f>
        <v>8235000</v>
      </c>
      <c r="K62" s="427">
        <f>I62+SUMIF($C$4:$C$51,$B62,K$4:K$51)</f>
        <v>17.8</v>
      </c>
      <c r="L62" s="161">
        <f>J62+SUMIFS(L$4:L$51,$C$4:$C$51,$B62,$Y$4:$Y$51,$Y62)</f>
        <v>11620000</v>
      </c>
      <c r="M62" s="439">
        <f>K62+SUMIF($C$4:$C$51,$B62,M$4:M$51)</f>
        <v>23.3</v>
      </c>
      <c r="N62" s="162">
        <f>L62+SUMIFS(N$4:N$51,$C$4:$C$51,$B62,$Y$4:$Y$51,$Y62)</f>
        <v>15005000</v>
      </c>
      <c r="O62" s="441">
        <f>M62+SUMIF($C$4:$C$51,$B62,O$4:O$51)</f>
        <v>25.8</v>
      </c>
      <c r="P62" s="161">
        <f>N62+SUMIFS(P$4:P$51,$C$4:$C$51,$B62,$Y$4:$Y$51,$Y62)</f>
        <v>16810000</v>
      </c>
      <c r="Q62" s="443">
        <f>O62+SUMIF($C$4:$C$51,$B62,Q$4:Q$51)</f>
        <v>26.8</v>
      </c>
      <c r="R62" s="163">
        <f>P62+SUMIFS(R$4:R$51,$C$4:$C$51,$B62,$Y$4:$Y$51,$Y62)</f>
        <v>17430000</v>
      </c>
      <c r="T62" s="184"/>
      <c r="U62" s="164"/>
      <c r="X62" s="165"/>
      <c r="Y62" s="95" t="s">
        <v>166</v>
      </c>
    </row>
    <row r="63" spans="2:26" ht="15" customHeight="1">
      <c r="B63" s="423"/>
      <c r="C63" s="424"/>
      <c r="D63" s="166" t="s">
        <v>165</v>
      </c>
      <c r="E63" s="428"/>
      <c r="F63" s="167">
        <f>SUMIFS(F$4:F$51,$C$4:$C$51,$B62,$Y$4:$Y$51,$Y63)</f>
        <v>3150000</v>
      </c>
      <c r="G63" s="428"/>
      <c r="H63" s="167">
        <f>F63+SUMIFS(H$4:H$51,$C$4:$C$51,$B62,$Y$4:$Y$51,$Y63)</f>
        <v>7200000</v>
      </c>
      <c r="I63" s="428"/>
      <c r="J63" s="167">
        <f>H63+SUMIFS(J$4:J$51,$C$4:$C$51,$B62,$Y$4:$Y$51,$Y63)</f>
        <v>10780000</v>
      </c>
      <c r="K63" s="428"/>
      <c r="L63" s="168">
        <f>J63+SUMIFS(L$4:L$51,$C$4:$C$51,$B62,$Y$4:$Y$51,$Y63)</f>
        <v>14150000</v>
      </c>
      <c r="M63" s="440"/>
      <c r="N63" s="169">
        <f>L63+SUMIFS(N$4:N$51,$C$4:$C$51,$B62,$Y$4:$Y$51,$Y63)</f>
        <v>17520000</v>
      </c>
      <c r="O63" s="442"/>
      <c r="P63" s="168">
        <f>N63+SUMIFS(P$4:P$51,$C$4:$C$51,$B62,$Y$4:$Y$51,$Y63)</f>
        <v>17520000</v>
      </c>
      <c r="Q63" s="444"/>
      <c r="R63" s="170">
        <f>P63+SUMIFS(R$4:R$51,$C$4:$C$51,$B62,$Y$4:$Y$51,$Y63)</f>
        <v>17520000</v>
      </c>
      <c r="S63" s="164"/>
      <c r="U63" s="96"/>
      <c r="X63" s="171"/>
      <c r="Y63" s="95" t="s">
        <v>226</v>
      </c>
    </row>
    <row r="64" spans="2:26" ht="15" customHeight="1" thickBot="1">
      <c r="B64" s="425"/>
      <c r="C64" s="426"/>
      <c r="D64" s="172" t="s">
        <v>217</v>
      </c>
      <c r="E64" s="173">
        <f>IFERROR(F64/F63,0)</f>
        <v>0.23333333333333334</v>
      </c>
      <c r="F64" s="174">
        <f>F63-F62</f>
        <v>735000</v>
      </c>
      <c r="G64" s="175">
        <f>IFERROR(H64/H63,0)</f>
        <v>0.25138888888888888</v>
      </c>
      <c r="H64" s="174">
        <f>H63-H62</f>
        <v>1810000</v>
      </c>
      <c r="I64" s="175">
        <f>IFERROR(J64/J63,0)</f>
        <v>0.23608534322820038</v>
      </c>
      <c r="J64" s="174">
        <f>J63-J62</f>
        <v>2545000</v>
      </c>
      <c r="K64" s="175">
        <f>IFERROR(L64/L63,0)</f>
        <v>0.17879858657243816</v>
      </c>
      <c r="L64" s="176">
        <f>L63-L62</f>
        <v>2530000</v>
      </c>
      <c r="M64" s="177">
        <f>IFERROR(N64/N63,0)</f>
        <v>0.14355022831050229</v>
      </c>
      <c r="N64" s="178">
        <f>N63-N62</f>
        <v>2515000</v>
      </c>
      <c r="O64" s="179">
        <f>IFERROR(P64/P63,0)</f>
        <v>4.0525114155251139E-2</v>
      </c>
      <c r="P64" s="176">
        <f>P63-P62</f>
        <v>710000</v>
      </c>
      <c r="Q64" s="180">
        <f>IFERROR(R64/R63,0)</f>
        <v>5.1369863013698627E-3</v>
      </c>
      <c r="R64" s="181">
        <f>R63-R62</f>
        <v>90000</v>
      </c>
      <c r="S64" s="164"/>
      <c r="U64" s="96"/>
      <c r="X64" s="182"/>
      <c r="Y64" s="183" t="s">
        <v>217</v>
      </c>
    </row>
    <row r="65" spans="2:25" ht="15" customHeight="1" thickTop="1">
      <c r="B65" s="421" t="s">
        <v>167</v>
      </c>
      <c r="C65" s="422"/>
      <c r="D65" s="159" t="s">
        <v>166</v>
      </c>
      <c r="E65" s="427">
        <f>SUMIF($C$4:$C$51,$B65,E$4:E$51)</f>
        <v>0</v>
      </c>
      <c r="F65" s="160">
        <f>SUMIFS(F$4:F$51,$C$4:$C$51,$B65,$Y$4:$Y$51,$Y65)</f>
        <v>0</v>
      </c>
      <c r="G65" s="427">
        <f>E65+SUMIF($C$4:$C$51,$B65,G$4:G$51)</f>
        <v>4</v>
      </c>
      <c r="H65" s="160">
        <f>F65+SUMIFS(H$4:H$51,$C$4:$C$51,$B65,$Y$4:$Y$51,$Y65)</f>
        <v>1647500</v>
      </c>
      <c r="I65" s="427">
        <f>G65+SUMIF($C$4:$C$51,$B65,I$4:I$51)</f>
        <v>9</v>
      </c>
      <c r="J65" s="160">
        <f>H65+SUMIFS(J$4:J$51,$C$4:$C$51,$B65,$Y$4:$Y$51,$Y65)</f>
        <v>3747500</v>
      </c>
      <c r="K65" s="427">
        <f>I65+SUMIF($C$4:$C$51,$B65,K$4:K$51)</f>
        <v>14</v>
      </c>
      <c r="L65" s="161">
        <f>J65+SUMIFS(L$4:L$51,$C$4:$C$51,$B65,$Y$4:$Y$51,$Y65)</f>
        <v>5847500</v>
      </c>
      <c r="M65" s="439">
        <f>K65+SUMIF($C$4:$C$51,$B65,M$4:M$51)</f>
        <v>19</v>
      </c>
      <c r="N65" s="162">
        <f>L65+SUMIFS(N$4:N$51,$C$4:$C$51,$B65,$Y$4:$Y$51,$Y65)</f>
        <v>7947500</v>
      </c>
      <c r="O65" s="441">
        <f>M65+SUMIF($C$4:$C$51,$B65,O$4:O$51)</f>
        <v>19</v>
      </c>
      <c r="P65" s="161">
        <f>N65+SUMIFS(P$4:P$51,$C$4:$C$51,$B65,$Y$4:$Y$51,$Y65)</f>
        <v>7947500</v>
      </c>
      <c r="Q65" s="443">
        <f>O65+SUMIF($C$4:$C$51,$B65,Q$4:Q$51)</f>
        <v>19</v>
      </c>
      <c r="R65" s="163">
        <f>P65+SUMIFS(R$4:R$51,$C$4:$C$51,$B65,$Y$4:$Y$51,$Y65)</f>
        <v>7947500</v>
      </c>
      <c r="T65" s="184"/>
      <c r="U65" s="164"/>
      <c r="X65" s="165"/>
      <c r="Y65" s="95" t="s">
        <v>166</v>
      </c>
    </row>
    <row r="66" spans="2:25" ht="15" customHeight="1">
      <c r="B66" s="423"/>
      <c r="C66" s="424"/>
      <c r="D66" s="166" t="s">
        <v>165</v>
      </c>
      <c r="E66" s="428"/>
      <c r="F66" s="167">
        <f>SUMIFS(F$4:F$51,$C$4:$C$51,$B65,$Y$4:$Y$51,$Y66)</f>
        <v>0</v>
      </c>
      <c r="G66" s="428"/>
      <c r="H66" s="167">
        <f>F66+SUMIFS(H$4:H$51,$C$4:$C$51,$B65,$Y$4:$Y$51,$Y66)</f>
        <v>1660000</v>
      </c>
      <c r="I66" s="428"/>
      <c r="J66" s="167">
        <f>H66+SUMIFS(J$4:J$51,$C$4:$C$51,$B65,$Y$4:$Y$51,$Y66)</f>
        <v>3760000</v>
      </c>
      <c r="K66" s="428"/>
      <c r="L66" s="168">
        <f>J66+SUMIFS(L$4:L$51,$C$4:$C$51,$B65,$Y$4:$Y$51,$Y66)</f>
        <v>5860000</v>
      </c>
      <c r="M66" s="440"/>
      <c r="N66" s="169">
        <f>L66+SUMIFS(N$4:N$51,$C$4:$C$51,$B65,$Y$4:$Y$51,$Y66)</f>
        <v>7960000</v>
      </c>
      <c r="O66" s="442"/>
      <c r="P66" s="168">
        <f>N66+SUMIFS(P$4:P$51,$C$4:$C$51,$B65,$Y$4:$Y$51,$Y66)</f>
        <v>7960000</v>
      </c>
      <c r="Q66" s="444"/>
      <c r="R66" s="170">
        <f>P66+SUMIFS(R$4:R$51,$C$4:$C$51,$B65,$Y$4:$Y$51,$Y66)</f>
        <v>7960000</v>
      </c>
      <c r="S66" s="164"/>
      <c r="U66" s="96"/>
      <c r="X66" s="171"/>
      <c r="Y66" s="95" t="s">
        <v>226</v>
      </c>
    </row>
    <row r="67" spans="2:25" ht="15" customHeight="1" thickBot="1">
      <c r="B67" s="425"/>
      <c r="C67" s="426"/>
      <c r="D67" s="172" t="s">
        <v>217</v>
      </c>
      <c r="E67" s="173">
        <f>IFERROR(F67/F66,0)</f>
        <v>0</v>
      </c>
      <c r="F67" s="174">
        <f>F66-F65</f>
        <v>0</v>
      </c>
      <c r="G67" s="175">
        <f>IFERROR(H67/H66,0)</f>
        <v>7.5301204819277108E-3</v>
      </c>
      <c r="H67" s="174">
        <f>H66-H65</f>
        <v>12500</v>
      </c>
      <c r="I67" s="175">
        <f>IFERROR(J67/J66,0)</f>
        <v>3.324468085106383E-3</v>
      </c>
      <c r="J67" s="174">
        <f>J66-J65</f>
        <v>12500</v>
      </c>
      <c r="K67" s="175">
        <f>IFERROR(L67/L66,0)</f>
        <v>2.1331058020477816E-3</v>
      </c>
      <c r="L67" s="176">
        <f>L66-L65</f>
        <v>12500</v>
      </c>
      <c r="M67" s="177">
        <f>IFERROR(N67/N66,0)</f>
        <v>1.5703517587939699E-3</v>
      </c>
      <c r="N67" s="178">
        <f>N66-N65</f>
        <v>12500</v>
      </c>
      <c r="O67" s="179">
        <f>IFERROR(P67/P66,0)</f>
        <v>1.5703517587939699E-3</v>
      </c>
      <c r="P67" s="176">
        <f>P66-P65</f>
        <v>12500</v>
      </c>
      <c r="Q67" s="180">
        <f>IFERROR(R67/R66,0)</f>
        <v>1.5703517587939699E-3</v>
      </c>
      <c r="R67" s="181">
        <f>R66-R65</f>
        <v>12500</v>
      </c>
      <c r="S67" s="164"/>
      <c r="U67" s="96"/>
      <c r="X67" s="182"/>
      <c r="Y67" s="183" t="s">
        <v>217</v>
      </c>
    </row>
    <row r="68" spans="2:25" ht="15" customHeight="1" thickTop="1">
      <c r="B68" s="421" t="s">
        <v>168</v>
      </c>
      <c r="C68" s="422"/>
      <c r="D68" s="159" t="s">
        <v>166</v>
      </c>
      <c r="E68" s="427">
        <f>SUMIF($C$4:$C$51,$B68,E$4:E$51)</f>
        <v>0</v>
      </c>
      <c r="F68" s="160">
        <f>SUMIFS(F$4:F$51,$C$4:$C$51,$B68,$Y$4:$Y$51,$Y68)</f>
        <v>0</v>
      </c>
      <c r="G68" s="427">
        <f>E68+SUMIF($C$4:$C$51,$B68,G$4:G$51)</f>
        <v>1</v>
      </c>
      <c r="H68" s="160">
        <f>F68+SUMIFS(H$4:H$51,$C$4:$C$51,$B68,$Y$4:$Y$51,$Y68)</f>
        <v>370000</v>
      </c>
      <c r="I68" s="427">
        <f>G68+SUMIF($C$4:$C$51,$B68,I$4:I$51)</f>
        <v>5</v>
      </c>
      <c r="J68" s="160">
        <f>H68+SUMIFS(J$4:J$51,$C$4:$C$51,$B68,$Y$4:$Y$51,$Y68)</f>
        <v>1600000</v>
      </c>
      <c r="K68" s="427">
        <f>I68+SUMIF($C$4:$C$51,$B68,K$4:K$51)</f>
        <v>8</v>
      </c>
      <c r="L68" s="161">
        <f>J68+SUMIFS(L$4:L$51,$C$4:$C$51,$B68,$Y$4:$Y$51,$Y68)</f>
        <v>2550000</v>
      </c>
      <c r="M68" s="439">
        <f>K68+SUMIF($C$4:$C$51,$B68,M$4:M$51)</f>
        <v>10</v>
      </c>
      <c r="N68" s="162">
        <f>L68+SUMIFS(N$4:N$51,$C$4:$C$51,$B68,$Y$4:$Y$51,$Y68)</f>
        <v>3210000</v>
      </c>
      <c r="O68" s="441">
        <f>M68+SUMIF($C$4:$C$51,$B68,O$4:O$51)</f>
        <v>10</v>
      </c>
      <c r="P68" s="161">
        <f>N68+SUMIFS(P$4:P$51,$C$4:$C$51,$B68,$Y$4:$Y$51,$Y68)</f>
        <v>3210000</v>
      </c>
      <c r="Q68" s="443">
        <f>O68+SUMIF($C$4:$C$51,$B68,Q$4:Q$51)</f>
        <v>10</v>
      </c>
      <c r="R68" s="163">
        <f>P68+SUMIFS(R$4:R$51,$C$4:$C$51,$B68,$Y$4:$Y$51,$Y68)</f>
        <v>3210000</v>
      </c>
      <c r="T68" s="184"/>
      <c r="U68" s="164"/>
      <c r="X68" s="165"/>
      <c r="Y68" s="95" t="s">
        <v>166</v>
      </c>
    </row>
    <row r="69" spans="2:25" ht="15" customHeight="1">
      <c r="B69" s="423"/>
      <c r="C69" s="424"/>
      <c r="D69" s="166" t="s">
        <v>165</v>
      </c>
      <c r="E69" s="428"/>
      <c r="F69" s="167">
        <f>SUMIFS(F$4:F$51,$C$4:$C$51,$B68,$Y$4:$Y$51,$Y69)</f>
        <v>0</v>
      </c>
      <c r="G69" s="428"/>
      <c r="H69" s="167">
        <f>F69+SUMIFS(H$4:H$51,$C$4:$C$51,$B68,$Y$4:$Y$51,$Y69)</f>
        <v>370000</v>
      </c>
      <c r="I69" s="428"/>
      <c r="J69" s="167">
        <f>H69+SUMIFS(J$4:J$51,$C$4:$C$51,$B68,$Y$4:$Y$51,$Y69)</f>
        <v>1600000</v>
      </c>
      <c r="K69" s="428"/>
      <c r="L69" s="168">
        <f>J69+SUMIFS(L$4:L$51,$C$4:$C$51,$B68,$Y$4:$Y$51,$Y69)</f>
        <v>2550000</v>
      </c>
      <c r="M69" s="440"/>
      <c r="N69" s="169">
        <f>L69+SUMIFS(N$4:N$51,$C$4:$C$51,$B68,$Y$4:$Y$51,$Y69)</f>
        <v>3210000</v>
      </c>
      <c r="O69" s="442"/>
      <c r="P69" s="168">
        <f>N69+SUMIFS(P$4:P$51,$C$4:$C$51,$B68,$Y$4:$Y$51,$Y69)</f>
        <v>3210000</v>
      </c>
      <c r="Q69" s="444"/>
      <c r="R69" s="170">
        <f>P69+SUMIFS(R$4:R$51,$C$4:$C$51,$B68,$Y$4:$Y$51,$Y69)</f>
        <v>3210000</v>
      </c>
      <c r="S69" s="164"/>
      <c r="U69" s="96"/>
      <c r="X69" s="171"/>
      <c r="Y69" s="95" t="s">
        <v>226</v>
      </c>
    </row>
    <row r="70" spans="2:25" ht="15" customHeight="1" thickBot="1">
      <c r="B70" s="425"/>
      <c r="C70" s="426"/>
      <c r="D70" s="172" t="s">
        <v>217</v>
      </c>
      <c r="E70" s="173">
        <f>IFERROR(F70/F69,0)</f>
        <v>0</v>
      </c>
      <c r="F70" s="174">
        <f>F69-F68</f>
        <v>0</v>
      </c>
      <c r="G70" s="175">
        <f>IFERROR(H70/H69,0)</f>
        <v>0</v>
      </c>
      <c r="H70" s="174">
        <f>H69-H68</f>
        <v>0</v>
      </c>
      <c r="I70" s="175">
        <f>IFERROR(J70/J69,0)</f>
        <v>0</v>
      </c>
      <c r="J70" s="174">
        <f>J69-J68</f>
        <v>0</v>
      </c>
      <c r="K70" s="175">
        <f>IFERROR(L70/L69,0)</f>
        <v>0</v>
      </c>
      <c r="L70" s="176">
        <f>L69-L68</f>
        <v>0</v>
      </c>
      <c r="M70" s="177">
        <f>IFERROR(N70/N69,0)</f>
        <v>0</v>
      </c>
      <c r="N70" s="178">
        <f>N69-N68</f>
        <v>0</v>
      </c>
      <c r="O70" s="179">
        <f>IFERROR(P70/P69,0)</f>
        <v>0</v>
      </c>
      <c r="P70" s="176">
        <f>P69-P68</f>
        <v>0</v>
      </c>
      <c r="Q70" s="180">
        <f>IFERROR(R70/R69,0)</f>
        <v>0</v>
      </c>
      <c r="R70" s="181">
        <f>R69-R68</f>
        <v>0</v>
      </c>
      <c r="S70" s="164"/>
      <c r="U70" s="96"/>
      <c r="X70" s="182"/>
      <c r="Y70" s="183" t="s">
        <v>217</v>
      </c>
    </row>
    <row r="71" spans="2:25" ht="15" customHeight="1" thickTop="1">
      <c r="B71" s="421" t="s">
        <v>169</v>
      </c>
      <c r="C71" s="445"/>
      <c r="D71" s="159" t="s">
        <v>166</v>
      </c>
      <c r="E71" s="450">
        <f>SUMIF($C$4:$C$51,$B71,E$4:E$51)</f>
        <v>0</v>
      </c>
      <c r="F71" s="160">
        <f>SUMIFS(F$4:F$51,$C$4:$C$51,$B71,$Y$4:$Y$51,$Y71)</f>
        <v>0</v>
      </c>
      <c r="G71" s="452">
        <f>E71+SUMIF($C$4:$C$51,$B71,G$4:G$51)</f>
        <v>0</v>
      </c>
      <c r="H71" s="160">
        <f>F71+SUMIFS(H$4:H$51,$C$4:$C$51,$B71,$Y$4:$Y$51,$Y71)</f>
        <v>0</v>
      </c>
      <c r="I71" s="452">
        <f>G71+SUMIF($C$4:$C$51,$B71,I$4:I$51)</f>
        <v>1</v>
      </c>
      <c r="J71" s="160">
        <f>H71+SUMIFS(J$4:J$51,$C$4:$C$51,$B71,$Y$4:$Y$51,$Y71)</f>
        <v>500000</v>
      </c>
      <c r="K71" s="452">
        <f>I71+SUMIF($C$4:$C$51,$B71,K$4:K$51)</f>
        <v>1</v>
      </c>
      <c r="L71" s="161">
        <f>J71+SUMIFS(L$4:L$51,$C$4:$C$51,$B71,$Y$4:$Y$51,$Y71)</f>
        <v>500000</v>
      </c>
      <c r="M71" s="454">
        <f>K71+SUMIF($C$4:$C$51,$B71,M$4:M$51)</f>
        <v>1</v>
      </c>
      <c r="N71" s="162">
        <f>L71+SUMIFS(N$4:N$51,$C$4:$C$51,$B71,$Y$4:$Y$51,$Y71)</f>
        <v>500000</v>
      </c>
      <c r="O71" s="456">
        <f>M71+SUMIF($C$4:$C$51,$B71,O$4:O$51)</f>
        <v>1</v>
      </c>
      <c r="P71" s="161">
        <f>N71+SUMIFS(P$4:P$51,$C$4:$C$51,$B71,$Y$4:$Y$51,$Y71)</f>
        <v>500000</v>
      </c>
      <c r="Q71" s="456">
        <f>O71+SUMIF($C$4:$C$51,$B71,Q$4:Q$51)</f>
        <v>1</v>
      </c>
      <c r="R71" s="163">
        <f>P71+SUMIFS(R$4:R$51,$C$4:$C$51,$B71,$Y$4:$Y$51,$Y71)</f>
        <v>500000</v>
      </c>
      <c r="T71" s="184"/>
      <c r="U71" s="164"/>
      <c r="X71" s="165"/>
      <c r="Y71" s="95" t="s">
        <v>166</v>
      </c>
    </row>
    <row r="72" spans="2:25" ht="15" customHeight="1">
      <c r="B72" s="446"/>
      <c r="C72" s="447"/>
      <c r="D72" s="166" t="s">
        <v>165</v>
      </c>
      <c r="E72" s="451"/>
      <c r="F72" s="167">
        <f>SUMIFS(F$4:F$51,$C$4:$C$51,$B71,$Y$4:$Y$51,$Y72)</f>
        <v>0</v>
      </c>
      <c r="G72" s="453"/>
      <c r="H72" s="167">
        <f>F72+SUMIFS(H$4:H$51,$C$4:$C$51,$B71,$Y$4:$Y$51,$Y72)</f>
        <v>0</v>
      </c>
      <c r="I72" s="453"/>
      <c r="J72" s="167">
        <f>H72+SUMIFS(J$4:J$51,$C$4:$C$51,$B71,$Y$4:$Y$51,$Y72)</f>
        <v>500000</v>
      </c>
      <c r="K72" s="453"/>
      <c r="L72" s="168">
        <f>J72+SUMIFS(L$4:L$51,$C$4:$C$51,$B71,$Y$4:$Y$51,$Y72)</f>
        <v>500000</v>
      </c>
      <c r="M72" s="455"/>
      <c r="N72" s="169">
        <f>L72+SUMIFS(N$4:N$51,$C$4:$C$51,$B71,$Y$4:$Y$51,$Y72)</f>
        <v>500000</v>
      </c>
      <c r="O72" s="457"/>
      <c r="P72" s="168">
        <f>N72+SUMIFS(P$4:P$51,$C$4:$C$51,$B71,$Y$4:$Y$51,$Y72)</f>
        <v>500000</v>
      </c>
      <c r="Q72" s="457"/>
      <c r="R72" s="170">
        <f>P72+SUMIFS(R$4:R$51,$C$4:$C$51,$B71,$Y$4:$Y$51,$Y72)</f>
        <v>500000</v>
      </c>
      <c r="S72" s="164"/>
      <c r="U72" s="96"/>
      <c r="X72" s="171"/>
      <c r="Y72" s="95" t="s">
        <v>226</v>
      </c>
    </row>
    <row r="73" spans="2:25" ht="15" customHeight="1" thickBot="1">
      <c r="B73" s="448"/>
      <c r="C73" s="449"/>
      <c r="D73" s="172" t="s">
        <v>217</v>
      </c>
      <c r="E73" s="173">
        <f>IFERROR(F73/F72,0)</f>
        <v>0</v>
      </c>
      <c r="F73" s="174">
        <f>F72-F71</f>
        <v>0</v>
      </c>
      <c r="G73" s="175">
        <f>IFERROR(H73/H72,0)</f>
        <v>0</v>
      </c>
      <c r="H73" s="174">
        <f>H72-H71</f>
        <v>0</v>
      </c>
      <c r="I73" s="175">
        <f>IFERROR(J73/J72,0)</f>
        <v>0</v>
      </c>
      <c r="J73" s="174">
        <f>J72-J71</f>
        <v>0</v>
      </c>
      <c r="K73" s="175">
        <f>IFERROR(L73/L72,0)</f>
        <v>0</v>
      </c>
      <c r="L73" s="176">
        <f>L72-L71</f>
        <v>0</v>
      </c>
      <c r="M73" s="177">
        <f>IFERROR(N73/N72,0)</f>
        <v>0</v>
      </c>
      <c r="N73" s="178">
        <f>N72-N71</f>
        <v>0</v>
      </c>
      <c r="O73" s="179">
        <f>IFERROR(P73/P72,0)</f>
        <v>0</v>
      </c>
      <c r="P73" s="176">
        <f>P72-P71</f>
        <v>0</v>
      </c>
      <c r="Q73" s="180">
        <f>IFERROR(R73/R72,0)</f>
        <v>0</v>
      </c>
      <c r="R73" s="181">
        <f>R72-R71</f>
        <v>0</v>
      </c>
      <c r="S73" s="164"/>
      <c r="U73" s="96"/>
      <c r="X73" s="182"/>
      <c r="Y73" s="183" t="s">
        <v>217</v>
      </c>
    </row>
    <row r="74" spans="2:25" ht="15" customHeight="1" thickTop="1">
      <c r="B74" s="335" t="s">
        <v>180</v>
      </c>
      <c r="C74" s="367"/>
      <c r="D74" s="159" t="s">
        <v>166</v>
      </c>
      <c r="E74" s="450">
        <f>SUMIF($C$4:$C$51,$B74,E$4:E$51)</f>
        <v>0</v>
      </c>
      <c r="F74" s="160">
        <f>SUMIFS(F$4:F$51,$C$4:$C$51,$B74,$Y$4:$Y$51,$Y74)</f>
        <v>0</v>
      </c>
      <c r="G74" s="452">
        <f>E74+SUMIF($C$4:$C$51,$B74,G$4:G$51)</f>
        <v>0</v>
      </c>
      <c r="H74" s="160">
        <f>F74+SUMIFS(H$4:H$51,$C$4:$C$51,$B74,$Y$4:$Y$51,$Y74)</f>
        <v>0</v>
      </c>
      <c r="I74" s="452">
        <f>G74+SUMIF($C$4:$C$51,$B74,I$4:I$51)</f>
        <v>0</v>
      </c>
      <c r="J74" s="160">
        <f>H74+SUMIFS(J$4:J$51,$C$4:$C$51,$B74,$Y$4:$Y$51,$Y74)</f>
        <v>0</v>
      </c>
      <c r="K74" s="452">
        <f>I74+SUMIF($C$4:$C$51,$B74,K$4:K$51)</f>
        <v>0</v>
      </c>
      <c r="L74" s="161">
        <f>J74+SUMIFS(L$4:L$51,$C$4:$C$51,$B74,$Y$4:$Y$51,$Y74)</f>
        <v>300000</v>
      </c>
      <c r="M74" s="454">
        <f>K74+SUMIF($C$4:$C$51,$B74,M$4:M$51)</f>
        <v>0</v>
      </c>
      <c r="N74" s="162">
        <f>L74+SUMIFS(N$4:N$51,$C$4:$C$51,$B74,$Y$4:$Y$51,$Y74)</f>
        <v>970000</v>
      </c>
      <c r="O74" s="441">
        <f>M74+SUMIF($C$4:$C$51,$B74,O$4:O$51)</f>
        <v>0</v>
      </c>
      <c r="P74" s="161">
        <f>N74+SUMIFS(P$4:P$51,$C$4:$C$51,$B74,$Y$4:$Y$51,$Y74)</f>
        <v>970000</v>
      </c>
      <c r="Q74" s="443">
        <f>O74+SUMIF($C$4:$C$51,$B74,Q$4:Q$51)</f>
        <v>0</v>
      </c>
      <c r="R74" s="163">
        <f>P74+SUMIFS(R$4:R$51,$C$4:$C$51,$B74,$Y$4:$Y$51,$Y74)</f>
        <v>970000</v>
      </c>
      <c r="X74" s="165"/>
      <c r="Y74" s="95" t="s">
        <v>166</v>
      </c>
    </row>
    <row r="75" spans="2:25" ht="15" customHeight="1">
      <c r="B75" s="423"/>
      <c r="C75" s="424"/>
      <c r="D75" s="166" t="s">
        <v>165</v>
      </c>
      <c r="E75" s="451"/>
      <c r="F75" s="167">
        <f>SUMIFS(F$4:F$51,$C$4:$C$51,$B74,$Y$4:$Y$51,$Y75)</f>
        <v>0</v>
      </c>
      <c r="G75" s="453"/>
      <c r="H75" s="167">
        <f>F75+SUMIFS(H$4:H$51,$C$4:$C$51,$B74,$Y$4:$Y$51,$Y75)</f>
        <v>0</v>
      </c>
      <c r="I75" s="453"/>
      <c r="J75" s="167">
        <f>H75+SUMIFS(J$4:J$51,$C$4:$C$51,$B74,$Y$4:$Y$51,$Y75)</f>
        <v>0</v>
      </c>
      <c r="K75" s="453"/>
      <c r="L75" s="168">
        <f>J75+SUMIFS(L$4:L$51,$C$4:$C$51,$B74,$Y$4:$Y$51,$Y75)</f>
        <v>300000</v>
      </c>
      <c r="M75" s="455"/>
      <c r="N75" s="169">
        <f>L75+SUMIFS(N$4:N$51,$C$4:$C$51,$B74,$Y$4:$Y$51,$Y75)</f>
        <v>970000</v>
      </c>
      <c r="O75" s="442"/>
      <c r="P75" s="168">
        <f>N75+SUMIFS(P$4:P$51,$C$4:$C$51,$B74,$Y$4:$Y$51,$Y75)</f>
        <v>970000</v>
      </c>
      <c r="Q75" s="444"/>
      <c r="R75" s="170">
        <f>P75+SUMIFS(R$4:R$51,$C$4:$C$51,$B74,$Y$4:$Y$51,$Y75)</f>
        <v>970000</v>
      </c>
      <c r="S75" s="164"/>
      <c r="U75" s="96"/>
      <c r="X75" s="171"/>
      <c r="Y75" s="95" t="s">
        <v>226</v>
      </c>
    </row>
    <row r="76" spans="2:25" ht="15" customHeight="1" thickBot="1">
      <c r="B76" s="461"/>
      <c r="C76" s="462"/>
      <c r="D76" s="185" t="s">
        <v>217</v>
      </c>
      <c r="E76" s="186">
        <f>IFERROR(F76/F75,0)</f>
        <v>0</v>
      </c>
      <c r="F76" s="187">
        <f>F75-F74</f>
        <v>0</v>
      </c>
      <c r="G76" s="188">
        <f>IFERROR(H76/H75,0)</f>
        <v>0</v>
      </c>
      <c r="H76" s="187">
        <f>H75-H74</f>
        <v>0</v>
      </c>
      <c r="I76" s="188">
        <f>IFERROR(J76/J75,0)</f>
        <v>0</v>
      </c>
      <c r="J76" s="187">
        <f>J75-J74</f>
        <v>0</v>
      </c>
      <c r="K76" s="188">
        <f>IFERROR(L76/L75,0)</f>
        <v>0</v>
      </c>
      <c r="L76" s="189">
        <f>L75-L74</f>
        <v>0</v>
      </c>
      <c r="M76" s="190">
        <f>IFERROR(N76/N75,0)</f>
        <v>0</v>
      </c>
      <c r="N76" s="191">
        <f>N75-N74</f>
        <v>0</v>
      </c>
      <c r="O76" s="192">
        <f>IFERROR(P76/P75,0)</f>
        <v>0</v>
      </c>
      <c r="P76" s="189">
        <f>P75-P74</f>
        <v>0</v>
      </c>
      <c r="Q76" s="193">
        <f>IFERROR(R76/R75,0)</f>
        <v>0</v>
      </c>
      <c r="R76" s="194">
        <f>R75-R74</f>
        <v>0</v>
      </c>
      <c r="S76" s="164"/>
      <c r="U76" s="96"/>
      <c r="X76" s="195"/>
      <c r="Y76" s="183" t="s">
        <v>217</v>
      </c>
    </row>
    <row r="77" spans="2:25" ht="15" customHeight="1">
      <c r="B77" s="335" t="s">
        <v>170</v>
      </c>
      <c r="C77" s="367"/>
      <c r="D77" s="196" t="s">
        <v>166</v>
      </c>
      <c r="E77" s="453">
        <f>E59+E62+E65+E68+E71+E74</f>
        <v>4.5</v>
      </c>
      <c r="F77" s="197">
        <f>SUMIF($D$59:$D$76,$D77,F$59:F$76)</f>
        <v>3130000</v>
      </c>
      <c r="G77" s="453">
        <f>G59+G62+G65+G68+G71+G74</f>
        <v>16.2</v>
      </c>
      <c r="H77" s="197">
        <f>SUMIF($D$59:$D$76,$D77,H$59:H$76)</f>
        <v>9357500</v>
      </c>
      <c r="I77" s="453">
        <f>I59+I62+I65+I68+I71+I74</f>
        <v>34</v>
      </c>
      <c r="J77" s="197">
        <f>SUMIF($D$59:$D$76,$D77,J$59:J$76)</f>
        <v>17927500</v>
      </c>
      <c r="K77" s="453">
        <f>K59+K62+K65+K68+K71+K74</f>
        <v>51.5</v>
      </c>
      <c r="L77" s="198">
        <f>SUMIF($D$59:$D$76,$D77,L$59:L$76)</f>
        <v>26742500</v>
      </c>
      <c r="M77" s="455">
        <f>M59+M62+M65+M68+M71+M74</f>
        <v>66</v>
      </c>
      <c r="N77" s="199">
        <f>SUMIF($D$59:$D$76,$D77,N$59:N$76)</f>
        <v>34642500</v>
      </c>
      <c r="O77" s="463">
        <f>O59+O62+O65+O68+O71+O74</f>
        <v>69</v>
      </c>
      <c r="P77" s="198">
        <f>SUMIF($D$59:$D$76,$D77,P$59:P$76)</f>
        <v>36822500</v>
      </c>
      <c r="Q77" s="457">
        <f>Q59+Q62+Q65+Q68+Q71+Q74</f>
        <v>70</v>
      </c>
      <c r="R77" s="200">
        <f>SUMIF($D$59:$D$76,$D77,R$59:R$76)</f>
        <v>37442500</v>
      </c>
      <c r="X77" s="201"/>
    </row>
    <row r="78" spans="2:25" ht="15" customHeight="1">
      <c r="B78" s="423"/>
      <c r="C78" s="424"/>
      <c r="D78" s="166" t="s">
        <v>165</v>
      </c>
      <c r="E78" s="428"/>
      <c r="F78" s="167">
        <f>SUMIF($D$59:$D$76,$D78,F$59:F$76)</f>
        <v>4050000</v>
      </c>
      <c r="G78" s="428"/>
      <c r="H78" s="167">
        <f>SUMIF($D$59:$D$76,$D78,H$59:H$76)</f>
        <v>11580000</v>
      </c>
      <c r="I78" s="428"/>
      <c r="J78" s="167">
        <f>SUMIF($D$59:$D$76,$D78,J$59:J$76)</f>
        <v>21310000</v>
      </c>
      <c r="K78" s="428"/>
      <c r="L78" s="168">
        <f>SUMIF($D$59:$D$76,$D78,L$59:L$76)</f>
        <v>30110000</v>
      </c>
      <c r="M78" s="440"/>
      <c r="N78" s="169">
        <f>SUMIF($D$59:$D$76,$D78,N$59:N$76)</f>
        <v>38000000</v>
      </c>
      <c r="O78" s="442"/>
      <c r="P78" s="168">
        <f>SUMIF($D$59:$D$76,$D78,P$59:P$76)</f>
        <v>38000000</v>
      </c>
      <c r="Q78" s="444"/>
      <c r="R78" s="170">
        <f>SUMIF($D$59:$D$76,$D78,R$59:R$76)</f>
        <v>38000000</v>
      </c>
      <c r="T78" s="184"/>
      <c r="U78" s="164"/>
      <c r="X78" s="171"/>
    </row>
    <row r="79" spans="2:25" ht="15" customHeight="1" thickBot="1">
      <c r="B79" s="461"/>
      <c r="C79" s="462"/>
      <c r="D79" s="185" t="s">
        <v>217</v>
      </c>
      <c r="E79" s="202">
        <f>IFERROR(F79/F78,0)</f>
        <v>8.6098765432098769</v>
      </c>
      <c r="F79" s="187">
        <f>$U$1-F77</f>
        <v>34870000</v>
      </c>
      <c r="G79" s="188">
        <f>IFERROR(H79/H78,0)</f>
        <v>2.4734455958549222</v>
      </c>
      <c r="H79" s="187">
        <f>$U$1-H77</f>
        <v>28642500</v>
      </c>
      <c r="I79" s="188">
        <f>IFERROR(J79/J78,0)</f>
        <v>0.94192867198498353</v>
      </c>
      <c r="J79" s="187">
        <f>$U$1-J77</f>
        <v>20072500</v>
      </c>
      <c r="K79" s="188">
        <f>IFERROR(L79/L78,0)</f>
        <v>0.37387910993025575</v>
      </c>
      <c r="L79" s="189">
        <f>$U$1-L77</f>
        <v>11257500</v>
      </c>
      <c r="M79" s="190">
        <f>IFERROR(N79/N78,0)</f>
        <v>8.8355263157894742E-2</v>
      </c>
      <c r="N79" s="191">
        <f>$U$1-N77</f>
        <v>3357500</v>
      </c>
      <c r="O79" s="192">
        <f>IFERROR(P79/P78,0)</f>
        <v>3.0986842105263156E-2</v>
      </c>
      <c r="P79" s="189">
        <f>$U$1-P77</f>
        <v>1177500</v>
      </c>
      <c r="Q79" s="193">
        <f>IFERROR(R79/R78,0)</f>
        <v>1.4671052631578948E-2</v>
      </c>
      <c r="R79" s="194">
        <f>$U$1-R77</f>
        <v>557500</v>
      </c>
      <c r="X79" s="195"/>
    </row>
    <row r="80" spans="2:25" ht="15" customHeight="1" thickBot="1"/>
    <row r="81" spans="15:18" ht="15" customHeight="1" thickBot="1">
      <c r="O81" s="458" t="s">
        <v>248</v>
      </c>
      <c r="P81" s="459"/>
      <c r="Q81" s="459"/>
      <c r="R81" s="460"/>
    </row>
    <row r="82" spans="15:18" ht="15" customHeight="1" thickBot="1">
      <c r="O82" s="203" t="s">
        <v>249</v>
      </c>
      <c r="P82" s="204">
        <f>O77-M77</f>
        <v>3</v>
      </c>
      <c r="Q82" s="205">
        <f>R82/$U$1</f>
        <v>5.7368421052631575E-2</v>
      </c>
      <c r="R82" s="206">
        <f>P57-N57</f>
        <v>2180000</v>
      </c>
    </row>
    <row r="83" spans="15:18" ht="15" customHeight="1" thickBot="1">
      <c r="O83" s="207" t="s">
        <v>250</v>
      </c>
      <c r="P83" s="208">
        <f>Q77-M77</f>
        <v>4</v>
      </c>
      <c r="Q83" s="209">
        <f>R83/$U$1</f>
        <v>7.3684210526315783E-2</v>
      </c>
      <c r="R83" s="210">
        <f>R57-N57</f>
        <v>2800000</v>
      </c>
    </row>
  </sheetData>
  <mergeCells count="347">
    <mergeCell ref="O81:R81"/>
    <mergeCell ref="O74:O75"/>
    <mergeCell ref="Q74:Q75"/>
    <mergeCell ref="B77:C79"/>
    <mergeCell ref="E77:E78"/>
    <mergeCell ref="G77:G78"/>
    <mergeCell ref="I77:I78"/>
    <mergeCell ref="K77:K78"/>
    <mergeCell ref="M77:M78"/>
    <mergeCell ref="O77:O78"/>
    <mergeCell ref="Q77:Q78"/>
    <mergeCell ref="B74:C76"/>
    <mergeCell ref="E74:E75"/>
    <mergeCell ref="G74:G75"/>
    <mergeCell ref="I74:I75"/>
    <mergeCell ref="K74:K75"/>
    <mergeCell ref="M74:M75"/>
    <mergeCell ref="O68:O69"/>
    <mergeCell ref="Q68:Q69"/>
    <mergeCell ref="B71:C73"/>
    <mergeCell ref="E71:E72"/>
    <mergeCell ref="G71:G72"/>
    <mergeCell ref="I71:I72"/>
    <mergeCell ref="K71:K72"/>
    <mergeCell ref="M71:M72"/>
    <mergeCell ref="O71:O72"/>
    <mergeCell ref="Q71:Q72"/>
    <mergeCell ref="B68:C70"/>
    <mergeCell ref="E68:E69"/>
    <mergeCell ref="G68:G69"/>
    <mergeCell ref="I68:I69"/>
    <mergeCell ref="K68:K69"/>
    <mergeCell ref="M68:M69"/>
    <mergeCell ref="B62:C64"/>
    <mergeCell ref="E62:E63"/>
    <mergeCell ref="G62:G63"/>
    <mergeCell ref="I62:I63"/>
    <mergeCell ref="K62:K63"/>
    <mergeCell ref="M62:M63"/>
    <mergeCell ref="O62:O63"/>
    <mergeCell ref="Q62:Q63"/>
    <mergeCell ref="B65:C67"/>
    <mergeCell ref="E65:E66"/>
    <mergeCell ref="G65:G66"/>
    <mergeCell ref="I65:I66"/>
    <mergeCell ref="K65:K66"/>
    <mergeCell ref="M65:M66"/>
    <mergeCell ref="O65:O66"/>
    <mergeCell ref="Q65:Q66"/>
    <mergeCell ref="B57:D57"/>
    <mergeCell ref="B58:D58"/>
    <mergeCell ref="B59:C61"/>
    <mergeCell ref="E59:E60"/>
    <mergeCell ref="G59:G60"/>
    <mergeCell ref="I59:I60"/>
    <mergeCell ref="Q52:Q53"/>
    <mergeCell ref="S52:S53"/>
    <mergeCell ref="B56:D56"/>
    <mergeCell ref="E56:F56"/>
    <mergeCell ref="G56:H56"/>
    <mergeCell ref="I56:J56"/>
    <mergeCell ref="K56:L56"/>
    <mergeCell ref="M56:N56"/>
    <mergeCell ref="O56:P56"/>
    <mergeCell ref="Q56:R56"/>
    <mergeCell ref="K59:K60"/>
    <mergeCell ref="M59:M60"/>
    <mergeCell ref="O59:O60"/>
    <mergeCell ref="Q59:Q60"/>
    <mergeCell ref="S46:S47"/>
    <mergeCell ref="I46:I47"/>
    <mergeCell ref="O50:O51"/>
    <mergeCell ref="Q50:Q51"/>
    <mergeCell ref="S50:S51"/>
    <mergeCell ref="B52:D53"/>
    <mergeCell ref="E52:E53"/>
    <mergeCell ref="G52:G53"/>
    <mergeCell ref="I52:I53"/>
    <mergeCell ref="K52:K53"/>
    <mergeCell ref="M52:M53"/>
    <mergeCell ref="O52:O53"/>
    <mergeCell ref="B50:B51"/>
    <mergeCell ref="C50:C51"/>
    <mergeCell ref="D50:D51"/>
    <mergeCell ref="E50:E51"/>
    <mergeCell ref="G50:G51"/>
    <mergeCell ref="I50:I51"/>
    <mergeCell ref="O42:O43"/>
    <mergeCell ref="Q42:Q43"/>
    <mergeCell ref="S42:S43"/>
    <mergeCell ref="I42:I43"/>
    <mergeCell ref="B48:B49"/>
    <mergeCell ref="C48:C49"/>
    <mergeCell ref="D48:D49"/>
    <mergeCell ref="E48:E49"/>
    <mergeCell ref="G48:G49"/>
    <mergeCell ref="B46:B47"/>
    <mergeCell ref="C46:C47"/>
    <mergeCell ref="D46:D47"/>
    <mergeCell ref="E46:E47"/>
    <mergeCell ref="G46:G47"/>
    <mergeCell ref="I48:I49"/>
    <mergeCell ref="K48:K49"/>
    <mergeCell ref="M48:M49"/>
    <mergeCell ref="O48:O49"/>
    <mergeCell ref="Q48:Q49"/>
    <mergeCell ref="S48:S49"/>
    <mergeCell ref="K46:K47"/>
    <mergeCell ref="M46:M47"/>
    <mergeCell ref="O46:O47"/>
    <mergeCell ref="Q46:Q47"/>
    <mergeCell ref="K38:K39"/>
    <mergeCell ref="M38:M39"/>
    <mergeCell ref="O38:O39"/>
    <mergeCell ref="Q38:Q39"/>
    <mergeCell ref="S38:S39"/>
    <mergeCell ref="I38:I39"/>
    <mergeCell ref="B44:B45"/>
    <mergeCell ref="C44:C45"/>
    <mergeCell ref="D44:D45"/>
    <mergeCell ref="E44:E45"/>
    <mergeCell ref="G44:G45"/>
    <mergeCell ref="B42:B43"/>
    <mergeCell ref="C42:C43"/>
    <mergeCell ref="D42:D43"/>
    <mergeCell ref="E42:E43"/>
    <mergeCell ref="G42:G43"/>
    <mergeCell ref="I44:I45"/>
    <mergeCell ref="K44:K45"/>
    <mergeCell ref="M44:M45"/>
    <mergeCell ref="O44:O45"/>
    <mergeCell ref="Q44:Q45"/>
    <mergeCell ref="S44:S45"/>
    <mergeCell ref="K42:K43"/>
    <mergeCell ref="M42:M43"/>
    <mergeCell ref="O36:O37"/>
    <mergeCell ref="Q36:Q37"/>
    <mergeCell ref="S36:S37"/>
    <mergeCell ref="K34:K35"/>
    <mergeCell ref="M34:M35"/>
    <mergeCell ref="O34:O35"/>
    <mergeCell ref="Q34:Q35"/>
    <mergeCell ref="S34:S35"/>
    <mergeCell ref="B40:B41"/>
    <mergeCell ref="C40:C41"/>
    <mergeCell ref="D40:D41"/>
    <mergeCell ref="E40:E41"/>
    <mergeCell ref="G40:G41"/>
    <mergeCell ref="B38:B39"/>
    <mergeCell ref="C38:C39"/>
    <mergeCell ref="D38:D39"/>
    <mergeCell ref="E38:E39"/>
    <mergeCell ref="G38:G39"/>
    <mergeCell ref="I40:I41"/>
    <mergeCell ref="K40:K41"/>
    <mergeCell ref="M40:M41"/>
    <mergeCell ref="O40:O41"/>
    <mergeCell ref="Q40:Q41"/>
    <mergeCell ref="S40:S41"/>
    <mergeCell ref="B36:B37"/>
    <mergeCell ref="C36:C37"/>
    <mergeCell ref="D36:D37"/>
    <mergeCell ref="E36:E37"/>
    <mergeCell ref="G36:G37"/>
    <mergeCell ref="M32:M33"/>
    <mergeCell ref="O32:O33"/>
    <mergeCell ref="Q32:Q33"/>
    <mergeCell ref="S32:S33"/>
    <mergeCell ref="B34:B35"/>
    <mergeCell ref="C34:C35"/>
    <mergeCell ref="D34:D35"/>
    <mergeCell ref="E34:E35"/>
    <mergeCell ref="G34:G35"/>
    <mergeCell ref="I34:I35"/>
    <mergeCell ref="B32:B33"/>
    <mergeCell ref="C32:C33"/>
    <mergeCell ref="D32:D33"/>
    <mergeCell ref="E32:E33"/>
    <mergeCell ref="G32:G33"/>
    <mergeCell ref="K32:K33"/>
    <mergeCell ref="I36:I37"/>
    <mergeCell ref="K36:K37"/>
    <mergeCell ref="M36:M37"/>
    <mergeCell ref="I30:I31"/>
    <mergeCell ref="K30:K31"/>
    <mergeCell ref="M30:M31"/>
    <mergeCell ref="O30:O31"/>
    <mergeCell ref="Q30:Q31"/>
    <mergeCell ref="S30:S31"/>
    <mergeCell ref="K28:K29"/>
    <mergeCell ref="M28:M29"/>
    <mergeCell ref="O28:O29"/>
    <mergeCell ref="Q28:Q29"/>
    <mergeCell ref="S28:S29"/>
    <mergeCell ref="I28:I29"/>
    <mergeCell ref="B30:B31"/>
    <mergeCell ref="C30:C31"/>
    <mergeCell ref="D30:D31"/>
    <mergeCell ref="E30:E31"/>
    <mergeCell ref="G30:G31"/>
    <mergeCell ref="B28:B29"/>
    <mergeCell ref="C28:C29"/>
    <mergeCell ref="D28:D29"/>
    <mergeCell ref="E28:E29"/>
    <mergeCell ref="G28:G29"/>
    <mergeCell ref="I26:I27"/>
    <mergeCell ref="K26:K27"/>
    <mergeCell ref="M26:M27"/>
    <mergeCell ref="O26:O27"/>
    <mergeCell ref="Q26:Q27"/>
    <mergeCell ref="S26:S27"/>
    <mergeCell ref="K24:K25"/>
    <mergeCell ref="M24:M25"/>
    <mergeCell ref="O24:O25"/>
    <mergeCell ref="Q24:Q25"/>
    <mergeCell ref="S24:S25"/>
    <mergeCell ref="I24:I25"/>
    <mergeCell ref="B26:B27"/>
    <mergeCell ref="C26:C27"/>
    <mergeCell ref="D26:D27"/>
    <mergeCell ref="E26:E27"/>
    <mergeCell ref="G26:G27"/>
    <mergeCell ref="B24:B25"/>
    <mergeCell ref="C24:C25"/>
    <mergeCell ref="D24:D25"/>
    <mergeCell ref="E24:E25"/>
    <mergeCell ref="G24:G25"/>
    <mergeCell ref="Q16:Q17"/>
    <mergeCell ref="S16:S17"/>
    <mergeCell ref="B22:B23"/>
    <mergeCell ref="C22:C23"/>
    <mergeCell ref="D22:D23"/>
    <mergeCell ref="E22:E23"/>
    <mergeCell ref="G22:G23"/>
    <mergeCell ref="B20:B21"/>
    <mergeCell ref="C20:C21"/>
    <mergeCell ref="D20:D21"/>
    <mergeCell ref="E20:E21"/>
    <mergeCell ref="G20:G21"/>
    <mergeCell ref="I22:I23"/>
    <mergeCell ref="K22:K23"/>
    <mergeCell ref="M22:M23"/>
    <mergeCell ref="O22:O23"/>
    <mergeCell ref="Q22:Q23"/>
    <mergeCell ref="S22:S23"/>
    <mergeCell ref="K20:K21"/>
    <mergeCell ref="M20:M21"/>
    <mergeCell ref="O20:O21"/>
    <mergeCell ref="Q20:Q21"/>
    <mergeCell ref="S20:S21"/>
    <mergeCell ref="I20:I21"/>
    <mergeCell ref="B18:B19"/>
    <mergeCell ref="C18:C19"/>
    <mergeCell ref="D18:D19"/>
    <mergeCell ref="E18:E19"/>
    <mergeCell ref="G18:G19"/>
    <mergeCell ref="M14:M15"/>
    <mergeCell ref="O14:O15"/>
    <mergeCell ref="Q14:Q15"/>
    <mergeCell ref="S14:S15"/>
    <mergeCell ref="B16:B17"/>
    <mergeCell ref="C16:C17"/>
    <mergeCell ref="D16:D17"/>
    <mergeCell ref="E16:E17"/>
    <mergeCell ref="G16:G17"/>
    <mergeCell ref="I16:I17"/>
    <mergeCell ref="I18:I19"/>
    <mergeCell ref="K18:K19"/>
    <mergeCell ref="M18:M19"/>
    <mergeCell ref="O18:O19"/>
    <mergeCell ref="Q18:Q19"/>
    <mergeCell ref="S18:S19"/>
    <mergeCell ref="K16:K17"/>
    <mergeCell ref="M16:M17"/>
    <mergeCell ref="O16:O17"/>
    <mergeCell ref="M12:M13"/>
    <mergeCell ref="O12:O13"/>
    <mergeCell ref="Q12:Q13"/>
    <mergeCell ref="S12:S13"/>
    <mergeCell ref="B14:B15"/>
    <mergeCell ref="C14:C15"/>
    <mergeCell ref="D14:D15"/>
    <mergeCell ref="E14:E15"/>
    <mergeCell ref="G14:G15"/>
    <mergeCell ref="K14:K15"/>
    <mergeCell ref="B12:B13"/>
    <mergeCell ref="C12:C13"/>
    <mergeCell ref="D12:D13"/>
    <mergeCell ref="E12:E13"/>
    <mergeCell ref="G12:G13"/>
    <mergeCell ref="K12:K13"/>
    <mergeCell ref="I10:I11"/>
    <mergeCell ref="K10:K11"/>
    <mergeCell ref="M10:M11"/>
    <mergeCell ref="O10:O11"/>
    <mergeCell ref="Q10:Q11"/>
    <mergeCell ref="S10:S11"/>
    <mergeCell ref="K8:K9"/>
    <mergeCell ref="M8:M9"/>
    <mergeCell ref="O8:O9"/>
    <mergeCell ref="Q8:Q9"/>
    <mergeCell ref="S8:S9"/>
    <mergeCell ref="I8:I9"/>
    <mergeCell ref="B10:B11"/>
    <mergeCell ref="C10:C11"/>
    <mergeCell ref="D10:D11"/>
    <mergeCell ref="E10:E11"/>
    <mergeCell ref="G10:G11"/>
    <mergeCell ref="B8:B9"/>
    <mergeCell ref="C8:C9"/>
    <mergeCell ref="D8:D9"/>
    <mergeCell ref="E8:E9"/>
    <mergeCell ref="G8:G9"/>
    <mergeCell ref="I6:I7"/>
    <mergeCell ref="K6:K7"/>
    <mergeCell ref="M6:M7"/>
    <mergeCell ref="O6:O7"/>
    <mergeCell ref="Q6:Q7"/>
    <mergeCell ref="S6:S7"/>
    <mergeCell ref="K4:K5"/>
    <mergeCell ref="M4:M5"/>
    <mergeCell ref="O4:O5"/>
    <mergeCell ref="Q4:Q5"/>
    <mergeCell ref="S4:S5"/>
    <mergeCell ref="I4:I5"/>
    <mergeCell ref="B6:B7"/>
    <mergeCell ref="C6:C7"/>
    <mergeCell ref="D6:D7"/>
    <mergeCell ref="E6:E7"/>
    <mergeCell ref="G6:G7"/>
    <mergeCell ref="B4:B5"/>
    <mergeCell ref="C4:C5"/>
    <mergeCell ref="D4:D5"/>
    <mergeCell ref="E4:E5"/>
    <mergeCell ref="G4:G5"/>
    <mergeCell ref="K2:L2"/>
    <mergeCell ref="M2:N2"/>
    <mergeCell ref="O2:P2"/>
    <mergeCell ref="Q2:R2"/>
    <mergeCell ref="S2:S3"/>
    <mergeCell ref="U2:U3"/>
    <mergeCell ref="B2:B3"/>
    <mergeCell ref="C2:C3"/>
    <mergeCell ref="D2:D3"/>
    <mergeCell ref="E2:F2"/>
    <mergeCell ref="G2:H2"/>
    <mergeCell ref="I2:J2"/>
  </mergeCells>
  <phoneticPr fontId="2"/>
  <dataValidations count="1">
    <dataValidation type="list" allowBlank="1" showInputMessage="1" showErrorMessage="1" sqref="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W3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W65539 JS65539 TO65539 ADK65539 ANG65539 AXC65539 BGY65539 BQU65539 CAQ65539 CKM65539 CUI65539 DEE65539 DOA65539 DXW65539 EHS65539 ERO65539 FBK65539 FLG65539 FVC65539 GEY65539 GOU65539 GYQ65539 HIM65539 HSI65539 ICE65539 IMA65539 IVW65539 JFS65539 JPO65539 JZK65539 KJG65539 KTC65539 LCY65539 LMU65539 LWQ65539 MGM65539 MQI65539 NAE65539 NKA65539 NTW65539 ODS65539 ONO65539 OXK65539 PHG65539 PRC65539 QAY65539 QKU65539 QUQ65539 REM65539 ROI65539 RYE65539 SIA65539 SRW65539 TBS65539 TLO65539 TVK65539 UFG65539 UPC65539 UYY65539 VIU65539 VSQ65539 WCM65539 WMI65539 WWE65539 W131075 JS131075 TO131075 ADK131075 ANG131075 AXC131075 BGY131075 BQU131075 CAQ131075 CKM131075 CUI131075 DEE131075 DOA131075 DXW131075 EHS131075 ERO131075 FBK131075 FLG131075 FVC131075 GEY131075 GOU131075 GYQ131075 HIM131075 HSI131075 ICE131075 IMA131075 IVW131075 JFS131075 JPO131075 JZK131075 KJG131075 KTC131075 LCY131075 LMU131075 LWQ131075 MGM131075 MQI131075 NAE131075 NKA131075 NTW131075 ODS131075 ONO131075 OXK131075 PHG131075 PRC131075 QAY131075 QKU131075 QUQ131075 REM131075 ROI131075 RYE131075 SIA131075 SRW131075 TBS131075 TLO131075 TVK131075 UFG131075 UPC131075 UYY131075 VIU131075 VSQ131075 WCM131075 WMI131075 WWE131075 W196611 JS196611 TO196611 ADK196611 ANG196611 AXC196611 BGY196611 BQU196611 CAQ196611 CKM196611 CUI196611 DEE196611 DOA196611 DXW196611 EHS196611 ERO196611 FBK196611 FLG196611 FVC196611 GEY196611 GOU196611 GYQ196611 HIM196611 HSI196611 ICE196611 IMA196611 IVW196611 JFS196611 JPO196611 JZK196611 KJG196611 KTC196611 LCY196611 LMU196611 LWQ196611 MGM196611 MQI196611 NAE196611 NKA196611 NTW196611 ODS196611 ONO196611 OXK196611 PHG196611 PRC196611 QAY196611 QKU196611 QUQ196611 REM196611 ROI196611 RYE196611 SIA196611 SRW196611 TBS196611 TLO196611 TVK196611 UFG196611 UPC196611 UYY196611 VIU196611 VSQ196611 WCM196611 WMI196611 WWE196611 W262147 JS262147 TO262147 ADK262147 ANG262147 AXC262147 BGY262147 BQU262147 CAQ262147 CKM262147 CUI262147 DEE262147 DOA262147 DXW262147 EHS262147 ERO262147 FBK262147 FLG262147 FVC262147 GEY262147 GOU262147 GYQ262147 HIM262147 HSI262147 ICE262147 IMA262147 IVW262147 JFS262147 JPO262147 JZK262147 KJG262147 KTC262147 LCY262147 LMU262147 LWQ262147 MGM262147 MQI262147 NAE262147 NKA262147 NTW262147 ODS262147 ONO262147 OXK262147 PHG262147 PRC262147 QAY262147 QKU262147 QUQ262147 REM262147 ROI262147 RYE262147 SIA262147 SRW262147 TBS262147 TLO262147 TVK262147 UFG262147 UPC262147 UYY262147 VIU262147 VSQ262147 WCM262147 WMI262147 WWE262147 W327683 JS327683 TO327683 ADK327683 ANG327683 AXC327683 BGY327683 BQU327683 CAQ327683 CKM327683 CUI327683 DEE327683 DOA327683 DXW327683 EHS327683 ERO327683 FBK327683 FLG327683 FVC327683 GEY327683 GOU327683 GYQ327683 HIM327683 HSI327683 ICE327683 IMA327683 IVW327683 JFS327683 JPO327683 JZK327683 KJG327683 KTC327683 LCY327683 LMU327683 LWQ327683 MGM327683 MQI327683 NAE327683 NKA327683 NTW327683 ODS327683 ONO327683 OXK327683 PHG327683 PRC327683 QAY327683 QKU327683 QUQ327683 REM327683 ROI327683 RYE327683 SIA327683 SRW327683 TBS327683 TLO327683 TVK327683 UFG327683 UPC327683 UYY327683 VIU327683 VSQ327683 WCM327683 WMI327683 WWE327683 W393219 JS393219 TO393219 ADK393219 ANG393219 AXC393219 BGY393219 BQU393219 CAQ393219 CKM393219 CUI393219 DEE393219 DOA393219 DXW393219 EHS393219 ERO393219 FBK393219 FLG393219 FVC393219 GEY393219 GOU393219 GYQ393219 HIM393219 HSI393219 ICE393219 IMA393219 IVW393219 JFS393219 JPO393219 JZK393219 KJG393219 KTC393219 LCY393219 LMU393219 LWQ393219 MGM393219 MQI393219 NAE393219 NKA393219 NTW393219 ODS393219 ONO393219 OXK393219 PHG393219 PRC393219 QAY393219 QKU393219 QUQ393219 REM393219 ROI393219 RYE393219 SIA393219 SRW393219 TBS393219 TLO393219 TVK393219 UFG393219 UPC393219 UYY393219 VIU393219 VSQ393219 WCM393219 WMI393219 WWE393219 W458755 JS458755 TO458755 ADK458755 ANG458755 AXC458755 BGY458755 BQU458755 CAQ458755 CKM458755 CUI458755 DEE458755 DOA458755 DXW458755 EHS458755 ERO458755 FBK458755 FLG458755 FVC458755 GEY458755 GOU458755 GYQ458755 HIM458755 HSI458755 ICE458755 IMA458755 IVW458755 JFS458755 JPO458755 JZK458755 KJG458755 KTC458755 LCY458755 LMU458755 LWQ458755 MGM458755 MQI458755 NAE458755 NKA458755 NTW458755 ODS458755 ONO458755 OXK458755 PHG458755 PRC458755 QAY458755 QKU458755 QUQ458755 REM458755 ROI458755 RYE458755 SIA458755 SRW458755 TBS458755 TLO458755 TVK458755 UFG458755 UPC458755 UYY458755 VIU458755 VSQ458755 WCM458755 WMI458755 WWE458755 W524291 JS524291 TO524291 ADK524291 ANG524291 AXC524291 BGY524291 BQU524291 CAQ524291 CKM524291 CUI524291 DEE524291 DOA524291 DXW524291 EHS524291 ERO524291 FBK524291 FLG524291 FVC524291 GEY524291 GOU524291 GYQ524291 HIM524291 HSI524291 ICE524291 IMA524291 IVW524291 JFS524291 JPO524291 JZK524291 KJG524291 KTC524291 LCY524291 LMU524291 LWQ524291 MGM524291 MQI524291 NAE524291 NKA524291 NTW524291 ODS524291 ONO524291 OXK524291 PHG524291 PRC524291 QAY524291 QKU524291 QUQ524291 REM524291 ROI524291 RYE524291 SIA524291 SRW524291 TBS524291 TLO524291 TVK524291 UFG524291 UPC524291 UYY524291 VIU524291 VSQ524291 WCM524291 WMI524291 WWE524291 W589827 JS589827 TO589827 ADK589827 ANG589827 AXC589827 BGY589827 BQU589827 CAQ589827 CKM589827 CUI589827 DEE589827 DOA589827 DXW589827 EHS589827 ERO589827 FBK589827 FLG589827 FVC589827 GEY589827 GOU589827 GYQ589827 HIM589827 HSI589827 ICE589827 IMA589827 IVW589827 JFS589827 JPO589827 JZK589827 KJG589827 KTC589827 LCY589827 LMU589827 LWQ589827 MGM589827 MQI589827 NAE589827 NKA589827 NTW589827 ODS589827 ONO589827 OXK589827 PHG589827 PRC589827 QAY589827 QKU589827 QUQ589827 REM589827 ROI589827 RYE589827 SIA589827 SRW589827 TBS589827 TLO589827 TVK589827 UFG589827 UPC589827 UYY589827 VIU589827 VSQ589827 WCM589827 WMI589827 WWE589827 W655363 JS655363 TO655363 ADK655363 ANG655363 AXC655363 BGY655363 BQU655363 CAQ655363 CKM655363 CUI655363 DEE655363 DOA655363 DXW655363 EHS655363 ERO655363 FBK655363 FLG655363 FVC655363 GEY655363 GOU655363 GYQ655363 HIM655363 HSI655363 ICE655363 IMA655363 IVW655363 JFS655363 JPO655363 JZK655363 KJG655363 KTC655363 LCY655363 LMU655363 LWQ655363 MGM655363 MQI655363 NAE655363 NKA655363 NTW655363 ODS655363 ONO655363 OXK655363 PHG655363 PRC655363 QAY655363 QKU655363 QUQ655363 REM655363 ROI655363 RYE655363 SIA655363 SRW655363 TBS655363 TLO655363 TVK655363 UFG655363 UPC655363 UYY655363 VIU655363 VSQ655363 WCM655363 WMI655363 WWE655363 W720899 JS720899 TO720899 ADK720899 ANG720899 AXC720899 BGY720899 BQU720899 CAQ720899 CKM720899 CUI720899 DEE720899 DOA720899 DXW720899 EHS720899 ERO720899 FBK720899 FLG720899 FVC720899 GEY720899 GOU720899 GYQ720899 HIM720899 HSI720899 ICE720899 IMA720899 IVW720899 JFS720899 JPO720899 JZK720899 KJG720899 KTC720899 LCY720899 LMU720899 LWQ720899 MGM720899 MQI720899 NAE720899 NKA720899 NTW720899 ODS720899 ONO720899 OXK720899 PHG720899 PRC720899 QAY720899 QKU720899 QUQ720899 REM720899 ROI720899 RYE720899 SIA720899 SRW720899 TBS720899 TLO720899 TVK720899 UFG720899 UPC720899 UYY720899 VIU720899 VSQ720899 WCM720899 WMI720899 WWE720899 W786435 JS786435 TO786435 ADK786435 ANG786435 AXC786435 BGY786435 BQU786435 CAQ786435 CKM786435 CUI786435 DEE786435 DOA786435 DXW786435 EHS786435 ERO786435 FBK786435 FLG786435 FVC786435 GEY786435 GOU786435 GYQ786435 HIM786435 HSI786435 ICE786435 IMA786435 IVW786435 JFS786435 JPO786435 JZK786435 KJG786435 KTC786435 LCY786435 LMU786435 LWQ786435 MGM786435 MQI786435 NAE786435 NKA786435 NTW786435 ODS786435 ONO786435 OXK786435 PHG786435 PRC786435 QAY786435 QKU786435 QUQ786435 REM786435 ROI786435 RYE786435 SIA786435 SRW786435 TBS786435 TLO786435 TVK786435 UFG786435 UPC786435 UYY786435 VIU786435 VSQ786435 WCM786435 WMI786435 WWE786435 W851971 JS851971 TO851971 ADK851971 ANG851971 AXC851971 BGY851971 BQU851971 CAQ851971 CKM851971 CUI851971 DEE851971 DOA851971 DXW851971 EHS851971 ERO851971 FBK851971 FLG851971 FVC851971 GEY851971 GOU851971 GYQ851971 HIM851971 HSI851971 ICE851971 IMA851971 IVW851971 JFS851971 JPO851971 JZK851971 KJG851971 KTC851971 LCY851971 LMU851971 LWQ851971 MGM851971 MQI851971 NAE851971 NKA851971 NTW851971 ODS851971 ONO851971 OXK851971 PHG851971 PRC851971 QAY851971 QKU851971 QUQ851971 REM851971 ROI851971 RYE851971 SIA851971 SRW851971 TBS851971 TLO851971 TVK851971 UFG851971 UPC851971 UYY851971 VIU851971 VSQ851971 WCM851971 WMI851971 WWE851971 W917507 JS917507 TO917507 ADK917507 ANG917507 AXC917507 BGY917507 BQU917507 CAQ917507 CKM917507 CUI917507 DEE917507 DOA917507 DXW917507 EHS917507 ERO917507 FBK917507 FLG917507 FVC917507 GEY917507 GOU917507 GYQ917507 HIM917507 HSI917507 ICE917507 IMA917507 IVW917507 JFS917507 JPO917507 JZK917507 KJG917507 KTC917507 LCY917507 LMU917507 LWQ917507 MGM917507 MQI917507 NAE917507 NKA917507 NTW917507 ODS917507 ONO917507 OXK917507 PHG917507 PRC917507 QAY917507 QKU917507 QUQ917507 REM917507 ROI917507 RYE917507 SIA917507 SRW917507 TBS917507 TLO917507 TVK917507 UFG917507 UPC917507 UYY917507 VIU917507 VSQ917507 WCM917507 WMI917507 WWE917507 W983043 JS983043 TO983043 ADK983043 ANG983043 AXC983043 BGY983043 BQU983043 CAQ983043 CKM983043 CUI983043 DEE983043 DOA983043 DXW983043 EHS983043 ERO983043 FBK983043 FLG983043 FVC983043 GEY983043 GOU983043 GYQ983043 HIM983043 HSI983043 ICE983043 IMA983043 IVW983043 JFS983043 JPO983043 JZK983043 KJG983043 KTC983043 LCY983043 LMU983043 LWQ983043 MGM983043 MQI983043 NAE983043 NKA983043 NTW983043 ODS983043 ONO983043 OXK983043 PHG983043 PRC983043 QAY983043 QKU983043 QUQ983043 REM983043 ROI983043 RYE983043 SIA983043 SRW983043 TBS983043 TLO983043 TVK983043 UFG983043 UPC983043 UYY983043 VIU983043 VSQ983043 WCM983043 WMI983043 WWE983043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2D6C4E43-819F-46E0-A318-B995A324E789}">
      <formula1>$Z$52:$Z$53</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CEA6-98C2-466D-BF82-33410ACC7029}">
  <sheetPr>
    <pageSetUpPr fitToPage="1"/>
  </sheetPr>
  <dimension ref="A1:AJ61"/>
  <sheetViews>
    <sheetView topLeftCell="A10" zoomScaleNormal="100" workbookViewId="0">
      <selection activeCell="G59" sqref="G59"/>
    </sheetView>
  </sheetViews>
  <sheetFormatPr defaultColWidth="15.6640625" defaultRowHeight="18"/>
  <cols>
    <col min="1" max="12" width="15.6640625" style="17"/>
    <col min="13" max="23" width="15.6640625" style="17" customWidth="1"/>
    <col min="24" max="16384" width="15.6640625" style="17"/>
  </cols>
  <sheetData>
    <row r="1" spans="1:16" ht="35.1" customHeight="1" thickBot="1">
      <c r="A1" s="17" t="s">
        <v>155</v>
      </c>
    </row>
    <row r="2" spans="1:16" ht="35.1" customHeight="1" thickBot="1">
      <c r="A2" s="332" t="s">
        <v>156</v>
      </c>
      <c r="B2" s="333"/>
      <c r="C2" s="18" t="s">
        <v>157</v>
      </c>
      <c r="D2" s="19" t="s">
        <v>158</v>
      </c>
      <c r="E2" s="19" t="s">
        <v>159</v>
      </c>
      <c r="F2" s="19" t="s">
        <v>160</v>
      </c>
      <c r="G2" s="19" t="s">
        <v>161</v>
      </c>
      <c r="H2" s="19" t="s">
        <v>162</v>
      </c>
      <c r="I2" s="20" t="s">
        <v>214</v>
      </c>
      <c r="J2" s="21" t="s">
        <v>163</v>
      </c>
      <c r="K2" s="21" t="s">
        <v>163</v>
      </c>
      <c r="N2" s="22"/>
      <c r="O2" s="22" t="s">
        <v>251</v>
      </c>
    </row>
    <row r="3" spans="1:16" ht="35.1" customHeight="1" thickTop="1">
      <c r="A3" s="334" t="s">
        <v>72</v>
      </c>
      <c r="B3" s="23" t="s">
        <v>165</v>
      </c>
      <c r="C3" s="24">
        <v>0</v>
      </c>
      <c r="D3" s="25">
        <v>0</v>
      </c>
      <c r="E3" s="25">
        <v>0</v>
      </c>
      <c r="F3" s="25">
        <v>14450000</v>
      </c>
      <c r="G3" s="26">
        <v>4040000</v>
      </c>
      <c r="H3" s="26">
        <f>原価計算!O19+原価計算!O21+原価計算!O23</f>
        <v>0</v>
      </c>
      <c r="I3" s="27">
        <v>0</v>
      </c>
      <c r="J3" s="28">
        <f t="shared" ref="J3:J12" si="0">SUM(B3:G3)</f>
        <v>18490000</v>
      </c>
      <c r="K3" s="28">
        <f t="shared" ref="K3:K12" si="1">SUM(C3:I3)</f>
        <v>18490000</v>
      </c>
      <c r="N3" s="29"/>
      <c r="O3" s="214"/>
    </row>
    <row r="4" spans="1:16" ht="35.1" customHeight="1">
      <c r="A4" s="335"/>
      <c r="B4" s="30" t="s">
        <v>166</v>
      </c>
      <c r="C4" s="24">
        <f>SUM(AB32:AB38)+21201</f>
        <v>2018868</v>
      </c>
      <c r="D4" s="25">
        <f>SUM(AC32:AC38)+43564</f>
        <v>2435381</v>
      </c>
      <c r="E4" s="25">
        <f>SUM(AD32:AD38)+33759</f>
        <v>3048537</v>
      </c>
      <c r="F4" s="25">
        <f t="shared" ref="F4:I4" si="2">SUM(AE32:AE38)</f>
        <v>2937817</v>
      </c>
      <c r="G4" s="26">
        <f>SUM(AF32:AF38)+20099</f>
        <v>2966593</v>
      </c>
      <c r="H4" s="26">
        <f t="shared" si="2"/>
        <v>1557928</v>
      </c>
      <c r="I4" s="27">
        <f t="shared" si="2"/>
        <v>572320</v>
      </c>
      <c r="J4" s="28">
        <f t="shared" si="0"/>
        <v>13407196</v>
      </c>
      <c r="K4" s="28">
        <f t="shared" si="1"/>
        <v>15537444</v>
      </c>
      <c r="L4" s="31">
        <f>K3-K4</f>
        <v>2952556</v>
      </c>
      <c r="M4" s="32">
        <f>L4/K4</f>
        <v>0.19002842423760305</v>
      </c>
      <c r="N4" s="29"/>
      <c r="O4" s="214">
        <v>1083333</v>
      </c>
    </row>
    <row r="5" spans="1:16" ht="35.1" customHeight="1">
      <c r="A5" s="330" t="s">
        <v>164</v>
      </c>
      <c r="B5" s="33" t="s">
        <v>165</v>
      </c>
      <c r="C5" s="34">
        <v>0</v>
      </c>
      <c r="D5" s="35">
        <v>0</v>
      </c>
      <c r="E5" s="35">
        <v>0</v>
      </c>
      <c r="F5" s="35">
        <v>6750000</v>
      </c>
      <c r="G5" s="35">
        <v>1090000</v>
      </c>
      <c r="H5" s="35">
        <f>原価計算!O63-原価計算!M63+原価計算!O75-原価計算!M75</f>
        <v>0</v>
      </c>
      <c r="I5" s="36">
        <v>0</v>
      </c>
      <c r="J5" s="28">
        <f t="shared" si="0"/>
        <v>7840000</v>
      </c>
      <c r="K5" s="28">
        <f t="shared" si="1"/>
        <v>7840000</v>
      </c>
    </row>
    <row r="6" spans="1:16" ht="35.1" customHeight="1">
      <c r="A6" s="335"/>
      <c r="B6" s="30" t="s">
        <v>166</v>
      </c>
      <c r="C6" s="24">
        <f>SUM(AB39:AB43)</f>
        <v>606131.5</v>
      </c>
      <c r="D6" s="35">
        <f t="shared" ref="D6:I6" si="3">SUM(AC39:AC43)</f>
        <v>1031607.5</v>
      </c>
      <c r="E6" s="35">
        <f t="shared" si="3"/>
        <v>1676957</v>
      </c>
      <c r="F6" s="35">
        <f t="shared" si="3"/>
        <v>1774034</v>
      </c>
      <c r="G6" s="35">
        <f t="shared" si="3"/>
        <v>932041.5</v>
      </c>
      <c r="H6" s="35">
        <f t="shared" si="3"/>
        <v>606131.5</v>
      </c>
      <c r="I6" s="36">
        <f t="shared" si="3"/>
        <v>0</v>
      </c>
      <c r="J6" s="28">
        <f t="shared" si="0"/>
        <v>6020771.5</v>
      </c>
      <c r="K6" s="28">
        <f t="shared" si="1"/>
        <v>6626903</v>
      </c>
      <c r="L6" s="31">
        <f>K5-K6</f>
        <v>1213097</v>
      </c>
      <c r="M6" s="32">
        <f>L6/K6</f>
        <v>0.18305639904492341</v>
      </c>
      <c r="O6" s="214">
        <v>636666</v>
      </c>
    </row>
    <row r="7" spans="1:16" ht="35.1" customHeight="1">
      <c r="A7" s="330" t="s">
        <v>167</v>
      </c>
      <c r="B7" s="33" t="s">
        <v>165</v>
      </c>
      <c r="C7" s="34">
        <v>0</v>
      </c>
      <c r="D7" s="35">
        <v>0</v>
      </c>
      <c r="E7" s="35">
        <v>0</v>
      </c>
      <c r="F7" s="35">
        <f>原価計算!L66</f>
        <v>5860000</v>
      </c>
      <c r="G7" s="35">
        <f>原価計算!N29+原価計算!N31+原価計算!N35+原価計算!N37+原価計算!N39</f>
        <v>2100000</v>
      </c>
      <c r="H7" s="35">
        <f>原価計算!O29+原価計算!O31+原価計算!O35+原価計算!O37+原価計算!O39</f>
        <v>0</v>
      </c>
      <c r="I7" s="36">
        <v>0</v>
      </c>
      <c r="J7" s="28">
        <f t="shared" si="0"/>
        <v>7960000</v>
      </c>
      <c r="K7" s="28">
        <f t="shared" si="1"/>
        <v>7960000</v>
      </c>
      <c r="O7" s="214"/>
    </row>
    <row r="8" spans="1:16" ht="35.1" customHeight="1">
      <c r="A8" s="335"/>
      <c r="B8" s="30" t="s">
        <v>166</v>
      </c>
      <c r="C8" s="24">
        <f>SUM(AB44:AB49)</f>
        <v>0</v>
      </c>
      <c r="D8" s="35">
        <f t="shared" ref="D8:I8" si="4">SUM(AC44:AC49)</f>
        <v>1324692.5</v>
      </c>
      <c r="E8" s="35">
        <f t="shared" si="4"/>
        <v>1857832</v>
      </c>
      <c r="F8" s="35">
        <f t="shared" si="4"/>
        <v>1741369</v>
      </c>
      <c r="G8" s="35">
        <f t="shared" si="4"/>
        <v>1787522</v>
      </c>
      <c r="H8" s="35">
        <f t="shared" si="4"/>
        <v>0</v>
      </c>
      <c r="I8" s="36">
        <f t="shared" si="4"/>
        <v>0</v>
      </c>
      <c r="J8" s="28">
        <f t="shared" si="0"/>
        <v>6711415.5</v>
      </c>
      <c r="K8" s="28">
        <f t="shared" si="1"/>
        <v>6711415.5</v>
      </c>
      <c r="L8" s="31">
        <f>K7-K8</f>
        <v>1248584.5</v>
      </c>
      <c r="M8" s="32">
        <f>L8/K8</f>
        <v>0.18603892129760108</v>
      </c>
      <c r="O8" s="214">
        <v>878333</v>
      </c>
    </row>
    <row r="9" spans="1:16" ht="35.1" customHeight="1">
      <c r="A9" s="330" t="s">
        <v>168</v>
      </c>
      <c r="B9" s="33" t="s">
        <v>165</v>
      </c>
      <c r="C9" s="34">
        <v>0</v>
      </c>
      <c r="D9" s="35"/>
      <c r="E9" s="35">
        <v>0</v>
      </c>
      <c r="F9" s="35">
        <f>原価計算!L69</f>
        <v>2550000</v>
      </c>
      <c r="G9" s="37">
        <f>原価計算!N41+原価計算!N43+原価計算!N45</f>
        <v>660000</v>
      </c>
      <c r="H9" s="37">
        <f>原価計算!O41+原価計算!O43+原価計算!O45</f>
        <v>0</v>
      </c>
      <c r="I9" s="38">
        <v>0</v>
      </c>
      <c r="J9" s="28">
        <f t="shared" si="0"/>
        <v>3210000</v>
      </c>
      <c r="K9" s="28">
        <f t="shared" si="1"/>
        <v>3210000</v>
      </c>
      <c r="O9" s="214"/>
    </row>
    <row r="10" spans="1:16" ht="35.1" customHeight="1">
      <c r="A10" s="335"/>
      <c r="B10" s="39" t="s">
        <v>166</v>
      </c>
      <c r="C10" s="24">
        <f>SUM(AB51:AB54)</f>
        <v>0</v>
      </c>
      <c r="D10" s="41">
        <f t="shared" ref="D10:I10" si="5">SUM(AC51:AC54)</f>
        <v>288809</v>
      </c>
      <c r="E10" s="41">
        <f t="shared" si="5"/>
        <v>1167110</v>
      </c>
      <c r="F10" s="41">
        <f t="shared" si="5"/>
        <v>866038</v>
      </c>
      <c r="G10" s="42">
        <f t="shared" si="5"/>
        <v>659248</v>
      </c>
      <c r="H10" s="42">
        <f t="shared" si="5"/>
        <v>0</v>
      </c>
      <c r="I10" s="43">
        <f t="shared" si="5"/>
        <v>0</v>
      </c>
      <c r="J10" s="28">
        <f t="shared" si="0"/>
        <v>2981205</v>
      </c>
      <c r="K10" s="28">
        <f t="shared" si="1"/>
        <v>2981205</v>
      </c>
      <c r="L10" s="31">
        <f>K9-K10</f>
        <v>228795</v>
      </c>
      <c r="M10" s="32">
        <f>L10/K10</f>
        <v>7.6745812515409031E-2</v>
      </c>
      <c r="O10" s="214">
        <v>196666</v>
      </c>
    </row>
    <row r="11" spans="1:16" ht="35.1" customHeight="1">
      <c r="A11" s="330" t="s">
        <v>169</v>
      </c>
      <c r="B11" s="33" t="s">
        <v>165</v>
      </c>
      <c r="C11" s="34">
        <v>0</v>
      </c>
      <c r="D11" s="35">
        <v>0</v>
      </c>
      <c r="E11" s="35">
        <v>0</v>
      </c>
      <c r="F11" s="35">
        <f>原価計算!L72</f>
        <v>500000</v>
      </c>
      <c r="G11" s="37">
        <v>0</v>
      </c>
      <c r="H11" s="37">
        <v>0</v>
      </c>
      <c r="I11" s="38">
        <v>0</v>
      </c>
      <c r="J11" s="44">
        <f t="shared" si="0"/>
        <v>500000</v>
      </c>
      <c r="K11" s="44">
        <f t="shared" si="1"/>
        <v>500000</v>
      </c>
      <c r="O11" s="214"/>
    </row>
    <row r="12" spans="1:16" ht="35.1" customHeight="1" thickBot="1">
      <c r="A12" s="331"/>
      <c r="B12" s="45" t="s">
        <v>166</v>
      </c>
      <c r="C12" s="46">
        <f>SUM(AB50)</f>
        <v>0</v>
      </c>
      <c r="D12" s="47">
        <f t="shared" ref="D12:I12" si="6">SUM(AC50)</f>
        <v>500000</v>
      </c>
      <c r="E12" s="47">
        <f t="shared" si="6"/>
        <v>0</v>
      </c>
      <c r="F12" s="47">
        <f t="shared" si="6"/>
        <v>0</v>
      </c>
      <c r="G12" s="48">
        <f t="shared" si="6"/>
        <v>0</v>
      </c>
      <c r="H12" s="48">
        <f t="shared" si="6"/>
        <v>0</v>
      </c>
      <c r="I12" s="49">
        <f t="shared" si="6"/>
        <v>0</v>
      </c>
      <c r="J12" s="50">
        <f t="shared" si="0"/>
        <v>500000</v>
      </c>
      <c r="K12" s="50">
        <f t="shared" si="1"/>
        <v>500000</v>
      </c>
      <c r="L12" s="17">
        <f>K11-K12</f>
        <v>0</v>
      </c>
      <c r="M12" s="17">
        <f>L12/K12</f>
        <v>0</v>
      </c>
      <c r="O12" s="214">
        <v>0</v>
      </c>
    </row>
    <row r="13" spans="1:16" ht="35.1" customHeight="1" thickTop="1">
      <c r="A13" s="336" t="s">
        <v>170</v>
      </c>
      <c r="B13" s="51" t="s">
        <v>165</v>
      </c>
      <c r="C13" s="52"/>
      <c r="D13" s="53"/>
      <c r="E13" s="53"/>
      <c r="F13" s="53">
        <f t="shared" ref="F13:K14" si="7">F3+F5+F7+F9+F11</f>
        <v>30110000</v>
      </c>
      <c r="G13" s="54">
        <f t="shared" si="7"/>
        <v>7890000</v>
      </c>
      <c r="H13" s="54">
        <f t="shared" si="7"/>
        <v>0</v>
      </c>
      <c r="I13" s="55">
        <f t="shared" si="7"/>
        <v>0</v>
      </c>
      <c r="J13" s="56">
        <f t="shared" si="7"/>
        <v>38000000</v>
      </c>
      <c r="K13" s="56">
        <f t="shared" si="7"/>
        <v>38000000</v>
      </c>
    </row>
    <row r="14" spans="1:16" ht="35.1" customHeight="1" thickBot="1">
      <c r="A14" s="337"/>
      <c r="B14" s="57" t="s">
        <v>166</v>
      </c>
      <c r="C14" s="58">
        <f>C4+C6+C8+C10+C12</f>
        <v>2624999.5</v>
      </c>
      <c r="D14" s="59">
        <f>D4+D6+D8+D10+D12</f>
        <v>5580490</v>
      </c>
      <c r="E14" s="59">
        <f>E4+E6+E8+E10+E12</f>
        <v>7750436</v>
      </c>
      <c r="F14" s="59">
        <f t="shared" si="7"/>
        <v>7319258</v>
      </c>
      <c r="G14" s="59">
        <f t="shared" si="7"/>
        <v>6345404.5</v>
      </c>
      <c r="H14" s="59">
        <f t="shared" si="7"/>
        <v>2164059.5</v>
      </c>
      <c r="I14" s="60">
        <f t="shared" si="7"/>
        <v>572320</v>
      </c>
      <c r="J14" s="61">
        <f t="shared" si="7"/>
        <v>29620588</v>
      </c>
      <c r="K14" s="61">
        <f t="shared" si="7"/>
        <v>32356967.5</v>
      </c>
      <c r="M14" s="17">
        <f>L14/K14</f>
        <v>0</v>
      </c>
      <c r="O14" s="31">
        <f>O4+O6+O8+O10+O12</f>
        <v>2794998</v>
      </c>
    </row>
    <row r="15" spans="1:16" ht="35.1" customHeight="1">
      <c r="I15" s="31">
        <f>J13-J14</f>
        <v>8379412</v>
      </c>
      <c r="J15" s="31">
        <f>K13-K14</f>
        <v>5643032.5</v>
      </c>
      <c r="K15" s="62">
        <f>K13-K14</f>
        <v>5643032.5</v>
      </c>
      <c r="L15" s="32">
        <f>K15/K13</f>
        <v>0.1485008552631579</v>
      </c>
      <c r="O15" s="31">
        <f>K13-K14-O14</f>
        <v>2848034.5</v>
      </c>
      <c r="P15" s="215">
        <f>O15/K13</f>
        <v>7.4948276315789472E-2</v>
      </c>
    </row>
    <row r="16" spans="1:16" ht="30" hidden="1" customHeight="1" thickBot="1">
      <c r="A16" s="63" t="s">
        <v>156</v>
      </c>
      <c r="B16" s="338" t="s">
        <v>72</v>
      </c>
      <c r="C16" s="339"/>
      <c r="D16" s="340" t="s">
        <v>171</v>
      </c>
      <c r="E16" s="341"/>
      <c r="F16" s="340" t="s">
        <v>172</v>
      </c>
      <c r="G16" s="341"/>
      <c r="H16" s="64" t="s">
        <v>170</v>
      </c>
      <c r="L16" s="22"/>
    </row>
    <row r="17" spans="1:36" ht="30" hidden="1" customHeight="1" thickTop="1">
      <c r="A17" s="334" t="s">
        <v>164</v>
      </c>
      <c r="B17" s="342">
        <v>5580000</v>
      </c>
      <c r="C17" s="343"/>
      <c r="D17" s="342">
        <v>1600000</v>
      </c>
      <c r="E17" s="343"/>
      <c r="F17" s="342">
        <v>1200000</v>
      </c>
      <c r="G17" s="343"/>
      <c r="H17" s="65">
        <f>SUM(B17:G17)</f>
        <v>8380000</v>
      </c>
      <c r="L17" s="29"/>
    </row>
    <row r="18" spans="1:36" ht="20.100000000000001" hidden="1" customHeight="1">
      <c r="A18" s="335"/>
      <c r="B18" s="344" t="s">
        <v>173</v>
      </c>
      <c r="C18" s="345"/>
      <c r="D18" s="345"/>
      <c r="E18" s="346"/>
      <c r="F18" s="344" t="s">
        <v>174</v>
      </c>
      <c r="G18" s="345"/>
      <c r="H18" s="347"/>
    </row>
    <row r="19" spans="1:36" ht="30" hidden="1" customHeight="1">
      <c r="A19" s="330" t="s">
        <v>72</v>
      </c>
      <c r="B19" s="348">
        <v>20300000</v>
      </c>
      <c r="C19" s="349"/>
      <c r="D19" s="348">
        <v>0</v>
      </c>
      <c r="E19" s="349"/>
      <c r="F19" s="348"/>
      <c r="G19" s="349"/>
      <c r="H19" s="65">
        <f>SUM(B19:G19)</f>
        <v>20300000</v>
      </c>
    </row>
    <row r="20" spans="1:36" ht="20.100000000000001" hidden="1" customHeight="1">
      <c r="A20" s="335"/>
      <c r="B20" s="344" t="s">
        <v>175</v>
      </c>
      <c r="C20" s="345"/>
      <c r="D20" s="345"/>
      <c r="E20" s="345"/>
      <c r="F20" s="345"/>
      <c r="G20" s="345"/>
      <c r="H20" s="347"/>
    </row>
    <row r="21" spans="1:36" ht="30" hidden="1" customHeight="1">
      <c r="A21" s="330" t="s">
        <v>167</v>
      </c>
      <c r="B21" s="348"/>
      <c r="C21" s="349"/>
      <c r="D21" s="348">
        <v>3200000</v>
      </c>
      <c r="E21" s="349"/>
      <c r="F21" s="348">
        <v>2400000</v>
      </c>
      <c r="G21" s="349"/>
      <c r="H21" s="65">
        <f>SUM(B21:G21)</f>
        <v>5600000</v>
      </c>
    </row>
    <row r="22" spans="1:36" ht="20.100000000000001" hidden="1" customHeight="1">
      <c r="A22" s="335"/>
      <c r="B22" s="344" t="s">
        <v>176</v>
      </c>
      <c r="C22" s="345"/>
      <c r="D22" s="345"/>
      <c r="E22" s="346"/>
      <c r="F22" s="344" t="s">
        <v>177</v>
      </c>
      <c r="G22" s="345"/>
      <c r="H22" s="347"/>
    </row>
    <row r="23" spans="1:36" ht="30" hidden="1" customHeight="1">
      <c r="A23" s="330" t="s">
        <v>168</v>
      </c>
      <c r="B23" s="348">
        <v>0</v>
      </c>
      <c r="C23" s="349"/>
      <c r="D23" s="348">
        <v>0</v>
      </c>
      <c r="E23" s="349"/>
      <c r="F23" s="348">
        <v>1720000</v>
      </c>
      <c r="G23" s="349"/>
      <c r="H23" s="65">
        <f>SUM(B23:G23)</f>
        <v>1720000</v>
      </c>
    </row>
    <row r="24" spans="1:36" ht="20.100000000000001" hidden="1" customHeight="1">
      <c r="A24" s="335"/>
      <c r="B24" s="344"/>
      <c r="C24" s="345"/>
      <c r="D24" s="345"/>
      <c r="E24" s="346"/>
      <c r="F24" s="344" t="s">
        <v>178</v>
      </c>
      <c r="G24" s="345"/>
      <c r="H24" s="347"/>
    </row>
    <row r="25" spans="1:36" ht="30" hidden="1" customHeight="1">
      <c r="A25" s="330" t="s">
        <v>169</v>
      </c>
      <c r="B25" s="348">
        <v>0</v>
      </c>
      <c r="C25" s="349"/>
      <c r="D25" s="348">
        <v>0</v>
      </c>
      <c r="E25" s="349"/>
      <c r="F25" s="348">
        <v>500000</v>
      </c>
      <c r="G25" s="349"/>
      <c r="H25" s="65">
        <f>SUM(B25:G25)</f>
        <v>500000</v>
      </c>
    </row>
    <row r="26" spans="1:36" ht="20.100000000000001" hidden="1" customHeight="1">
      <c r="A26" s="335"/>
      <c r="B26" s="344" t="s">
        <v>179</v>
      </c>
      <c r="C26" s="345"/>
      <c r="D26" s="345"/>
      <c r="E26" s="345"/>
      <c r="F26" s="345"/>
      <c r="G26" s="345"/>
      <c r="H26" s="347"/>
    </row>
    <row r="27" spans="1:36" ht="30" hidden="1" customHeight="1">
      <c r="A27" s="330" t="s">
        <v>180</v>
      </c>
      <c r="B27" s="348">
        <v>1500000</v>
      </c>
      <c r="C27" s="349"/>
      <c r="D27" s="348">
        <v>0</v>
      </c>
      <c r="E27" s="349"/>
      <c r="F27" s="348">
        <v>0</v>
      </c>
      <c r="G27" s="349"/>
      <c r="H27" s="65">
        <f>SUM(B27:G27)</f>
        <v>1500000</v>
      </c>
    </row>
    <row r="28" spans="1:36" ht="20.100000000000001" hidden="1" customHeight="1" thickBot="1">
      <c r="A28" s="331"/>
      <c r="B28" s="352" t="s">
        <v>181</v>
      </c>
      <c r="C28" s="353"/>
      <c r="D28" s="353"/>
      <c r="E28" s="353"/>
      <c r="F28" s="353"/>
      <c r="G28" s="353"/>
      <c r="H28" s="354"/>
    </row>
    <row r="29" spans="1:36" ht="30" hidden="1" customHeight="1" thickTop="1" thickBot="1">
      <c r="A29" s="66" t="s">
        <v>170</v>
      </c>
      <c r="B29" s="350">
        <f>B17+B19+B21+B25+B27</f>
        <v>27380000</v>
      </c>
      <c r="C29" s="351"/>
      <c r="D29" s="350">
        <f>D17+D19+D21+D25+D27</f>
        <v>4800000</v>
      </c>
      <c r="E29" s="351"/>
      <c r="F29" s="350">
        <f>F17+F19+F21+F25+F27</f>
        <v>4100000</v>
      </c>
      <c r="G29" s="351"/>
      <c r="H29" s="67">
        <f>SUM(H17:H28)</f>
        <v>38000000</v>
      </c>
    </row>
    <row r="30" spans="1:36" hidden="1"/>
    <row r="31" spans="1:36" ht="25.05" hidden="1" customHeight="1" thickBot="1">
      <c r="A31" s="68" t="s">
        <v>182</v>
      </c>
      <c r="B31" s="69" t="s">
        <v>156</v>
      </c>
      <c r="C31" s="70" t="s">
        <v>183</v>
      </c>
      <c r="D31" s="70" t="s">
        <v>157</v>
      </c>
      <c r="E31" s="70" t="s">
        <v>184</v>
      </c>
      <c r="F31" s="70" t="s">
        <v>159</v>
      </c>
      <c r="G31" s="70" t="s">
        <v>160</v>
      </c>
      <c r="H31" s="70" t="s">
        <v>161</v>
      </c>
      <c r="I31" s="71" t="s">
        <v>162</v>
      </c>
      <c r="J31" s="71" t="s">
        <v>214</v>
      </c>
      <c r="N31" s="68" t="s">
        <v>182</v>
      </c>
      <c r="O31" s="69" t="s">
        <v>156</v>
      </c>
      <c r="P31" s="70" t="s">
        <v>183</v>
      </c>
      <c r="Q31" s="70" t="s">
        <v>157</v>
      </c>
      <c r="R31" s="70" t="s">
        <v>184</v>
      </c>
      <c r="S31" s="70" t="s">
        <v>159</v>
      </c>
      <c r="T31" s="70" t="s">
        <v>160</v>
      </c>
      <c r="U31" s="70" t="s">
        <v>161</v>
      </c>
      <c r="V31" s="71" t="s">
        <v>162</v>
      </c>
      <c r="W31" s="71" t="s">
        <v>214</v>
      </c>
      <c r="Y31" s="68" t="s">
        <v>182</v>
      </c>
      <c r="Z31" s="69" t="s">
        <v>156</v>
      </c>
      <c r="AA31" s="70" t="s">
        <v>183</v>
      </c>
      <c r="AB31" s="70" t="s">
        <v>157</v>
      </c>
      <c r="AC31" s="70" t="s">
        <v>184</v>
      </c>
      <c r="AD31" s="70" t="s">
        <v>159</v>
      </c>
      <c r="AE31" s="70" t="s">
        <v>160</v>
      </c>
      <c r="AF31" s="70" t="s">
        <v>161</v>
      </c>
      <c r="AG31" s="71" t="s">
        <v>162</v>
      </c>
      <c r="AH31" s="71" t="s">
        <v>214</v>
      </c>
    </row>
    <row r="32" spans="1:36" ht="24.75" hidden="1" customHeight="1" thickTop="1">
      <c r="A32" s="72">
        <v>1</v>
      </c>
      <c r="B32" s="73" t="s">
        <v>72</v>
      </c>
      <c r="C32" s="74" t="s">
        <v>152</v>
      </c>
      <c r="D32" s="75">
        <v>0.5</v>
      </c>
      <c r="E32" s="75">
        <v>0.5</v>
      </c>
      <c r="F32" s="75">
        <v>0.5</v>
      </c>
      <c r="G32" s="75">
        <v>0.5</v>
      </c>
      <c r="H32" s="75">
        <v>0.5</v>
      </c>
      <c r="I32" s="76">
        <v>0.5</v>
      </c>
      <c r="J32" s="76"/>
      <c r="K32" s="17">
        <f>SUM(D32:I32)</f>
        <v>3</v>
      </c>
      <c r="L32" s="17">
        <f>M32/6*K32</f>
        <v>255000</v>
      </c>
      <c r="M32" s="17">
        <v>510000</v>
      </c>
      <c r="N32" s="72">
        <v>1</v>
      </c>
      <c r="O32" s="73" t="s">
        <v>72</v>
      </c>
      <c r="P32" s="74" t="s">
        <v>152</v>
      </c>
      <c r="Q32" s="75">
        <v>789180</v>
      </c>
      <c r="R32" s="75">
        <v>789180</v>
      </c>
      <c r="S32" s="75">
        <v>789180</v>
      </c>
      <c r="T32" s="75">
        <v>789180</v>
      </c>
      <c r="U32" s="75">
        <v>789180</v>
      </c>
      <c r="V32" s="75">
        <v>789180</v>
      </c>
      <c r="W32" s="75"/>
      <c r="Y32" s="72">
        <v>1</v>
      </c>
      <c r="Z32" s="73" t="s">
        <v>72</v>
      </c>
      <c r="AA32" s="74" t="s">
        <v>152</v>
      </c>
      <c r="AB32" s="75">
        <f t="shared" ref="AB32:AB54" si="8">D32*Q32</f>
        <v>394590</v>
      </c>
      <c r="AC32" s="75">
        <f t="shared" ref="AC32:AC54" si="9">E32*R32</f>
        <v>394590</v>
      </c>
      <c r="AD32" s="75">
        <f t="shared" ref="AD32:AD54" si="10">F32*S32</f>
        <v>394590</v>
      </c>
      <c r="AE32" s="75">
        <f t="shared" ref="AE32:AE54" si="11">G32*T32</f>
        <v>394590</v>
      </c>
      <c r="AF32" s="75">
        <f t="shared" ref="AF32:AF54" si="12">H32*U32</f>
        <v>394590</v>
      </c>
      <c r="AG32" s="75">
        <f t="shared" ref="AG32:AG54" si="13">H32*V32</f>
        <v>394590</v>
      </c>
      <c r="AH32" s="75">
        <f t="shared" ref="AH32:AH54" si="14">J32*W32</f>
        <v>0</v>
      </c>
      <c r="AJ32" s="17">
        <f>SUM(AB32:AI32)</f>
        <v>2367540</v>
      </c>
    </row>
    <row r="33" spans="1:36" ht="24.75" hidden="1" customHeight="1">
      <c r="A33" s="77">
        <v>2</v>
      </c>
      <c r="B33" s="78" t="s">
        <v>72</v>
      </c>
      <c r="C33" s="79" t="s">
        <v>185</v>
      </c>
      <c r="D33" s="80">
        <v>1</v>
      </c>
      <c r="E33" s="80">
        <v>1</v>
      </c>
      <c r="F33" s="80">
        <v>1</v>
      </c>
      <c r="G33" s="80">
        <v>1</v>
      </c>
      <c r="H33" s="81">
        <v>1</v>
      </c>
      <c r="I33" s="82"/>
      <c r="J33" s="82"/>
      <c r="K33" s="17">
        <f t="shared" ref="K33:K54" si="15">SUM(D33:I33)</f>
        <v>5</v>
      </c>
      <c r="L33" s="17">
        <f t="shared" ref="L33:L54" si="16">M33/6*K33</f>
        <v>308333.33333333331</v>
      </c>
      <c r="M33" s="17">
        <v>370000</v>
      </c>
      <c r="N33" s="77">
        <v>2</v>
      </c>
      <c r="O33" s="78" t="s">
        <v>72</v>
      </c>
      <c r="P33" s="79" t="s">
        <v>185</v>
      </c>
      <c r="Q33" s="80">
        <v>439917</v>
      </c>
      <c r="R33" s="80">
        <v>393602</v>
      </c>
      <c r="S33" s="80">
        <v>523810</v>
      </c>
      <c r="T33" s="80">
        <v>540807</v>
      </c>
      <c r="U33" s="81">
        <v>545030</v>
      </c>
      <c r="V33" s="82"/>
      <c r="W33" s="82"/>
      <c r="Y33" s="77">
        <v>2</v>
      </c>
      <c r="Z33" s="78" t="s">
        <v>72</v>
      </c>
      <c r="AA33" s="79" t="s">
        <v>185</v>
      </c>
      <c r="AB33" s="75">
        <f t="shared" si="8"/>
        <v>439917</v>
      </c>
      <c r="AC33" s="75">
        <f t="shared" si="9"/>
        <v>393602</v>
      </c>
      <c r="AD33" s="75">
        <f t="shared" si="10"/>
        <v>523810</v>
      </c>
      <c r="AE33" s="75">
        <f t="shared" si="11"/>
        <v>540807</v>
      </c>
      <c r="AF33" s="75">
        <f t="shared" si="12"/>
        <v>545030</v>
      </c>
      <c r="AG33" s="75">
        <f t="shared" si="13"/>
        <v>0</v>
      </c>
      <c r="AH33" s="75">
        <f t="shared" si="14"/>
        <v>0</v>
      </c>
      <c r="AJ33" s="17">
        <f t="shared" ref="AJ33:AJ55" si="17">SUM(AB33:AI33)</f>
        <v>2443166</v>
      </c>
    </row>
    <row r="34" spans="1:36" ht="24.75" hidden="1" customHeight="1">
      <c r="A34" s="77">
        <v>3</v>
      </c>
      <c r="B34" s="78" t="s">
        <v>72</v>
      </c>
      <c r="C34" s="79" t="s">
        <v>186</v>
      </c>
      <c r="D34" s="80">
        <v>1</v>
      </c>
      <c r="E34" s="80">
        <v>1</v>
      </c>
      <c r="F34" s="80">
        <v>1</v>
      </c>
      <c r="G34" s="80">
        <v>1</v>
      </c>
      <c r="H34" s="81">
        <v>1</v>
      </c>
      <c r="I34" s="83">
        <v>1</v>
      </c>
      <c r="J34" s="83"/>
      <c r="K34" s="17">
        <f t="shared" si="15"/>
        <v>6</v>
      </c>
      <c r="L34" s="17">
        <f t="shared" si="16"/>
        <v>410000</v>
      </c>
      <c r="M34" s="17">
        <v>410000</v>
      </c>
      <c r="N34" s="77">
        <v>3</v>
      </c>
      <c r="O34" s="78" t="s">
        <v>72</v>
      </c>
      <c r="P34" s="79" t="s">
        <v>186</v>
      </c>
      <c r="Q34" s="80">
        <v>590666</v>
      </c>
      <c r="R34" s="80">
        <v>524371</v>
      </c>
      <c r="S34" s="80">
        <v>618004</v>
      </c>
      <c r="T34" s="80">
        <v>613605</v>
      </c>
      <c r="U34" s="81">
        <v>616863</v>
      </c>
      <c r="V34" s="83">
        <v>591018</v>
      </c>
      <c r="W34" s="83"/>
      <c r="Y34" s="77">
        <v>3</v>
      </c>
      <c r="Z34" s="78" t="s">
        <v>72</v>
      </c>
      <c r="AA34" s="79" t="s">
        <v>186</v>
      </c>
      <c r="AB34" s="75">
        <f t="shared" si="8"/>
        <v>590666</v>
      </c>
      <c r="AC34" s="75">
        <f t="shared" si="9"/>
        <v>524371</v>
      </c>
      <c r="AD34" s="75">
        <f t="shared" si="10"/>
        <v>618004</v>
      </c>
      <c r="AE34" s="75">
        <f t="shared" si="11"/>
        <v>613605</v>
      </c>
      <c r="AF34" s="75">
        <f t="shared" si="12"/>
        <v>616863</v>
      </c>
      <c r="AG34" s="75">
        <f t="shared" si="13"/>
        <v>591018</v>
      </c>
      <c r="AH34" s="75">
        <f t="shared" si="14"/>
        <v>0</v>
      </c>
      <c r="AJ34" s="17">
        <f t="shared" si="17"/>
        <v>3554527</v>
      </c>
    </row>
    <row r="35" spans="1:36" ht="24.75" hidden="1" customHeight="1">
      <c r="A35" s="77">
        <v>4</v>
      </c>
      <c r="B35" s="78" t="s">
        <v>72</v>
      </c>
      <c r="C35" s="79" t="s">
        <v>187</v>
      </c>
      <c r="D35" s="80">
        <v>1</v>
      </c>
      <c r="E35" s="80">
        <v>1</v>
      </c>
      <c r="F35" s="80">
        <v>1</v>
      </c>
      <c r="G35" s="80">
        <v>1</v>
      </c>
      <c r="H35" s="81">
        <v>1</v>
      </c>
      <c r="I35" s="83">
        <v>1</v>
      </c>
      <c r="J35" s="83">
        <v>1</v>
      </c>
      <c r="K35" s="17">
        <f t="shared" si="15"/>
        <v>6</v>
      </c>
      <c r="L35" s="17">
        <f t="shared" si="16"/>
        <v>0</v>
      </c>
      <c r="M35" s="17">
        <v>0</v>
      </c>
      <c r="N35" s="77">
        <v>4</v>
      </c>
      <c r="O35" s="78" t="s">
        <v>72</v>
      </c>
      <c r="P35" s="79" t="s">
        <v>187</v>
      </c>
      <c r="Q35" s="80">
        <v>572494</v>
      </c>
      <c r="R35" s="80">
        <v>568360</v>
      </c>
      <c r="S35" s="80">
        <v>567480</v>
      </c>
      <c r="T35" s="80">
        <v>565720</v>
      </c>
      <c r="U35" s="81">
        <v>563080</v>
      </c>
      <c r="V35" s="83">
        <v>572320</v>
      </c>
      <c r="W35" s="83">
        <v>572320</v>
      </c>
      <c r="Y35" s="77">
        <v>4</v>
      </c>
      <c r="Z35" s="78" t="s">
        <v>72</v>
      </c>
      <c r="AA35" s="79" t="s">
        <v>187</v>
      </c>
      <c r="AB35" s="75">
        <f t="shared" si="8"/>
        <v>572494</v>
      </c>
      <c r="AC35" s="75">
        <f t="shared" si="9"/>
        <v>568360</v>
      </c>
      <c r="AD35" s="75">
        <f t="shared" si="10"/>
        <v>567480</v>
      </c>
      <c r="AE35" s="75">
        <f t="shared" si="11"/>
        <v>565720</v>
      </c>
      <c r="AF35" s="75">
        <f t="shared" si="12"/>
        <v>563080</v>
      </c>
      <c r="AG35" s="75">
        <f t="shared" si="13"/>
        <v>572320</v>
      </c>
      <c r="AH35" s="75">
        <f t="shared" si="14"/>
        <v>572320</v>
      </c>
      <c r="AJ35" s="17">
        <f t="shared" si="17"/>
        <v>3981774</v>
      </c>
    </row>
    <row r="36" spans="1:36" ht="24.75" hidden="1" customHeight="1">
      <c r="A36" s="77">
        <v>5</v>
      </c>
      <c r="B36" s="78" t="s">
        <v>72</v>
      </c>
      <c r="C36" s="79" t="s">
        <v>188</v>
      </c>
      <c r="D36" s="79"/>
      <c r="E36" s="80">
        <v>1</v>
      </c>
      <c r="F36" s="80">
        <v>1</v>
      </c>
      <c r="G36" s="79"/>
      <c r="H36" s="79"/>
      <c r="I36" s="82"/>
      <c r="J36" s="82"/>
      <c r="K36" s="17">
        <f t="shared" si="15"/>
        <v>2</v>
      </c>
      <c r="L36" s="17">
        <f t="shared" si="16"/>
        <v>16666.666666666668</v>
      </c>
      <c r="M36" s="17">
        <v>50000</v>
      </c>
      <c r="N36" s="77">
        <v>5</v>
      </c>
      <c r="O36" s="78" t="s">
        <v>72</v>
      </c>
      <c r="P36" s="79" t="s">
        <v>188</v>
      </c>
      <c r="Q36" s="79"/>
      <c r="R36" s="80">
        <v>510894</v>
      </c>
      <c r="S36" s="80">
        <v>510894</v>
      </c>
      <c r="T36" s="79"/>
      <c r="U36" s="79"/>
      <c r="V36" s="82"/>
      <c r="W36" s="82"/>
      <c r="Y36" s="77">
        <v>5</v>
      </c>
      <c r="Z36" s="78" t="s">
        <v>72</v>
      </c>
      <c r="AA36" s="79" t="s">
        <v>188</v>
      </c>
      <c r="AB36" s="75">
        <f t="shared" si="8"/>
        <v>0</v>
      </c>
      <c r="AC36" s="75">
        <f t="shared" si="9"/>
        <v>510894</v>
      </c>
      <c r="AD36" s="75">
        <f t="shared" si="10"/>
        <v>510894</v>
      </c>
      <c r="AE36" s="75">
        <f t="shared" si="11"/>
        <v>0</v>
      </c>
      <c r="AF36" s="75">
        <f t="shared" si="12"/>
        <v>0</v>
      </c>
      <c r="AG36" s="75">
        <f t="shared" si="13"/>
        <v>0</v>
      </c>
      <c r="AH36" s="75">
        <f t="shared" si="14"/>
        <v>0</v>
      </c>
      <c r="AJ36" s="17">
        <f t="shared" si="17"/>
        <v>1021788</v>
      </c>
    </row>
    <row r="37" spans="1:36" ht="24.75" hidden="1" customHeight="1">
      <c r="A37" s="77">
        <v>6</v>
      </c>
      <c r="B37" s="78" t="s">
        <v>72</v>
      </c>
      <c r="C37" s="79" t="s">
        <v>189</v>
      </c>
      <c r="D37" s="79"/>
      <c r="E37" s="79"/>
      <c r="F37" s="79"/>
      <c r="G37" s="81">
        <v>1</v>
      </c>
      <c r="H37" s="84">
        <v>1</v>
      </c>
      <c r="I37" s="82"/>
      <c r="J37" s="82"/>
      <c r="K37" s="17">
        <f t="shared" si="15"/>
        <v>2</v>
      </c>
      <c r="L37" s="17">
        <f t="shared" si="16"/>
        <v>93333.333333333328</v>
      </c>
      <c r="M37" s="17">
        <v>280000</v>
      </c>
      <c r="N37" s="77">
        <v>6</v>
      </c>
      <c r="O37" s="78" t="s">
        <v>72</v>
      </c>
      <c r="P37" s="79" t="s">
        <v>189</v>
      </c>
      <c r="Q37" s="79"/>
      <c r="R37" s="79"/>
      <c r="S37" s="79"/>
      <c r="T37" s="81">
        <v>323095</v>
      </c>
      <c r="U37" s="84">
        <v>326931</v>
      </c>
      <c r="V37" s="82"/>
      <c r="W37" s="82"/>
      <c r="Y37" s="77">
        <v>6</v>
      </c>
      <c r="Z37" s="78" t="s">
        <v>72</v>
      </c>
      <c r="AA37" s="79" t="s">
        <v>189</v>
      </c>
      <c r="AB37" s="75">
        <f t="shared" si="8"/>
        <v>0</v>
      </c>
      <c r="AC37" s="75">
        <f t="shared" si="9"/>
        <v>0</v>
      </c>
      <c r="AD37" s="75">
        <f t="shared" si="10"/>
        <v>0</v>
      </c>
      <c r="AE37" s="75">
        <f t="shared" si="11"/>
        <v>323095</v>
      </c>
      <c r="AF37" s="75">
        <f t="shared" si="12"/>
        <v>326931</v>
      </c>
      <c r="AG37" s="75">
        <f t="shared" si="13"/>
        <v>0</v>
      </c>
      <c r="AH37" s="75">
        <f t="shared" si="14"/>
        <v>0</v>
      </c>
      <c r="AJ37" s="17">
        <f t="shared" si="17"/>
        <v>650026</v>
      </c>
    </row>
    <row r="38" spans="1:36" ht="24.75" hidden="1" customHeight="1">
      <c r="A38" s="77">
        <v>7</v>
      </c>
      <c r="B38" s="78" t="s">
        <v>72</v>
      </c>
      <c r="C38" s="79" t="s">
        <v>190</v>
      </c>
      <c r="D38" s="79"/>
      <c r="E38" s="79"/>
      <c r="F38" s="80">
        <v>1</v>
      </c>
      <c r="G38" s="80">
        <v>1</v>
      </c>
      <c r="H38" s="81">
        <v>1</v>
      </c>
      <c r="I38" s="82"/>
      <c r="J38" s="82"/>
      <c r="K38" s="17">
        <f t="shared" si="15"/>
        <v>3</v>
      </c>
      <c r="L38" s="17">
        <f t="shared" si="16"/>
        <v>0</v>
      </c>
      <c r="M38" s="17">
        <v>0</v>
      </c>
      <c r="N38" s="77">
        <v>7</v>
      </c>
      <c r="O38" s="78" t="s">
        <v>72</v>
      </c>
      <c r="P38" s="79" t="s">
        <v>190</v>
      </c>
      <c r="Q38" s="79"/>
      <c r="R38" s="79"/>
      <c r="S38" s="80">
        <v>400000</v>
      </c>
      <c r="T38" s="80">
        <v>500000</v>
      </c>
      <c r="U38" s="81">
        <v>500000</v>
      </c>
      <c r="V38" s="82"/>
      <c r="W38" s="82"/>
      <c r="Y38" s="77">
        <v>7</v>
      </c>
      <c r="Z38" s="78" t="s">
        <v>72</v>
      </c>
      <c r="AA38" s="79" t="s">
        <v>190</v>
      </c>
      <c r="AB38" s="75">
        <f t="shared" si="8"/>
        <v>0</v>
      </c>
      <c r="AC38" s="75">
        <f t="shared" si="9"/>
        <v>0</v>
      </c>
      <c r="AD38" s="75">
        <f t="shared" si="10"/>
        <v>400000</v>
      </c>
      <c r="AE38" s="75">
        <f t="shared" si="11"/>
        <v>500000</v>
      </c>
      <c r="AF38" s="75">
        <f t="shared" si="12"/>
        <v>500000</v>
      </c>
      <c r="AG38" s="75">
        <f t="shared" si="13"/>
        <v>0</v>
      </c>
      <c r="AH38" s="75">
        <f t="shared" si="14"/>
        <v>0</v>
      </c>
      <c r="AJ38" s="17">
        <f t="shared" si="17"/>
        <v>1400000</v>
      </c>
    </row>
    <row r="39" spans="1:36" ht="24.75" hidden="1" customHeight="1">
      <c r="A39" s="77">
        <v>8</v>
      </c>
      <c r="B39" s="78" t="s">
        <v>164</v>
      </c>
      <c r="C39" s="79" t="s">
        <v>191</v>
      </c>
      <c r="D39" s="81">
        <v>0.5</v>
      </c>
      <c r="E39" s="81">
        <v>0.5</v>
      </c>
      <c r="F39" s="81">
        <v>0.5</v>
      </c>
      <c r="G39" s="81">
        <v>0.5</v>
      </c>
      <c r="H39" s="81">
        <v>0.5</v>
      </c>
      <c r="I39" s="213">
        <v>0.5</v>
      </c>
      <c r="J39" s="213"/>
      <c r="K39" s="17">
        <f t="shared" si="15"/>
        <v>3</v>
      </c>
      <c r="L39" s="17">
        <f t="shared" si="16"/>
        <v>225000</v>
      </c>
      <c r="M39" s="17">
        <v>450000</v>
      </c>
      <c r="N39" s="77">
        <v>8</v>
      </c>
      <c r="O39" s="78" t="s">
        <v>164</v>
      </c>
      <c r="P39" s="79" t="s">
        <v>191</v>
      </c>
      <c r="Q39" s="95">
        <v>598908</v>
      </c>
      <c r="R39" s="81">
        <v>590868</v>
      </c>
      <c r="S39" s="81">
        <v>651168</v>
      </c>
      <c r="T39" s="81">
        <v>598908</v>
      </c>
      <c r="U39" s="81">
        <v>666898</v>
      </c>
      <c r="V39" s="82">
        <v>598908</v>
      </c>
      <c r="W39" s="82"/>
      <c r="Y39" s="77">
        <v>8</v>
      </c>
      <c r="Z39" s="78" t="s">
        <v>164</v>
      </c>
      <c r="AA39" s="79" t="s">
        <v>191</v>
      </c>
      <c r="AB39" s="75">
        <f t="shared" si="8"/>
        <v>299454</v>
      </c>
      <c r="AC39" s="75">
        <f t="shared" si="9"/>
        <v>295434</v>
      </c>
      <c r="AD39" s="75">
        <f t="shared" si="10"/>
        <v>325584</v>
      </c>
      <c r="AE39" s="75">
        <f t="shared" si="11"/>
        <v>299454</v>
      </c>
      <c r="AF39" s="75">
        <f t="shared" si="12"/>
        <v>333449</v>
      </c>
      <c r="AG39" s="75">
        <f t="shared" si="13"/>
        <v>299454</v>
      </c>
      <c r="AH39" s="75">
        <f t="shared" si="14"/>
        <v>0</v>
      </c>
      <c r="AJ39" s="17">
        <f t="shared" si="17"/>
        <v>1852829</v>
      </c>
    </row>
    <row r="40" spans="1:36" ht="24.75" hidden="1" customHeight="1">
      <c r="A40" s="77">
        <v>9</v>
      </c>
      <c r="B40" s="78" t="s">
        <v>164</v>
      </c>
      <c r="C40" s="79" t="s">
        <v>192</v>
      </c>
      <c r="D40" s="80">
        <v>0.5</v>
      </c>
      <c r="E40" s="80">
        <v>0.7</v>
      </c>
      <c r="F40" s="80">
        <v>1</v>
      </c>
      <c r="G40" s="80">
        <v>1</v>
      </c>
      <c r="H40" s="85">
        <v>0.5</v>
      </c>
      <c r="I40" s="85">
        <v>0.5</v>
      </c>
      <c r="J40" s="85"/>
      <c r="K40" s="17">
        <f t="shared" si="15"/>
        <v>4.2</v>
      </c>
      <c r="L40" s="17">
        <f t="shared" si="16"/>
        <v>315000</v>
      </c>
      <c r="M40" s="17">
        <v>450000</v>
      </c>
      <c r="N40" s="77">
        <v>9</v>
      </c>
      <c r="O40" s="78" t="s">
        <v>164</v>
      </c>
      <c r="P40" s="79" t="s">
        <v>192</v>
      </c>
      <c r="Q40" s="95">
        <v>613355</v>
      </c>
      <c r="R40" s="80">
        <v>613355</v>
      </c>
      <c r="S40" s="80">
        <v>613355</v>
      </c>
      <c r="T40" s="80">
        <v>613355</v>
      </c>
      <c r="U40" s="85">
        <v>613355</v>
      </c>
      <c r="V40" s="85">
        <v>613355</v>
      </c>
      <c r="W40" s="85"/>
      <c r="Y40" s="77">
        <v>9</v>
      </c>
      <c r="Z40" s="78" t="s">
        <v>164</v>
      </c>
      <c r="AA40" s="79" t="s">
        <v>192</v>
      </c>
      <c r="AB40" s="75">
        <f t="shared" si="8"/>
        <v>306677.5</v>
      </c>
      <c r="AC40" s="75">
        <f t="shared" si="9"/>
        <v>429348.5</v>
      </c>
      <c r="AD40" s="75">
        <f t="shared" si="10"/>
        <v>613355</v>
      </c>
      <c r="AE40" s="75">
        <f t="shared" si="11"/>
        <v>613355</v>
      </c>
      <c r="AF40" s="75">
        <f t="shared" si="12"/>
        <v>306677.5</v>
      </c>
      <c r="AG40" s="75">
        <f t="shared" si="13"/>
        <v>306677.5</v>
      </c>
      <c r="AH40" s="75">
        <f t="shared" si="14"/>
        <v>0</v>
      </c>
      <c r="AJ40" s="17">
        <f t="shared" si="17"/>
        <v>2576091</v>
      </c>
    </row>
    <row r="41" spans="1:36" ht="24.75" hidden="1" customHeight="1">
      <c r="A41" s="77">
        <v>10</v>
      </c>
      <c r="B41" s="78" t="s">
        <v>164</v>
      </c>
      <c r="C41" s="79" t="s">
        <v>193</v>
      </c>
      <c r="D41" s="79"/>
      <c r="E41" s="80">
        <v>1</v>
      </c>
      <c r="F41" s="85">
        <v>1</v>
      </c>
      <c r="G41" s="85">
        <v>1</v>
      </c>
      <c r="H41" s="85">
        <v>1</v>
      </c>
      <c r="I41" s="82"/>
      <c r="J41" s="82"/>
      <c r="K41" s="17">
        <f t="shared" si="15"/>
        <v>4</v>
      </c>
      <c r="L41" s="17">
        <f t="shared" si="16"/>
        <v>26666.666666666668</v>
      </c>
      <c r="M41" s="17">
        <v>40000</v>
      </c>
      <c r="N41" s="77">
        <v>10</v>
      </c>
      <c r="O41" s="78" t="s">
        <v>164</v>
      </c>
      <c r="P41" s="79" t="s">
        <v>193</v>
      </c>
      <c r="Q41" s="79"/>
      <c r="R41" s="80">
        <v>306825</v>
      </c>
      <c r="S41" s="85">
        <v>310909</v>
      </c>
      <c r="T41" s="85">
        <v>305823</v>
      </c>
      <c r="U41" s="85">
        <v>291915</v>
      </c>
      <c r="V41" s="82"/>
      <c r="W41" s="82"/>
      <c r="Y41" s="77">
        <v>10</v>
      </c>
      <c r="Z41" s="78" t="s">
        <v>164</v>
      </c>
      <c r="AA41" s="79" t="s">
        <v>193</v>
      </c>
      <c r="AB41" s="75">
        <f t="shared" si="8"/>
        <v>0</v>
      </c>
      <c r="AC41" s="75">
        <f t="shared" si="9"/>
        <v>306825</v>
      </c>
      <c r="AD41" s="75">
        <f t="shared" si="10"/>
        <v>310909</v>
      </c>
      <c r="AE41" s="75">
        <f t="shared" si="11"/>
        <v>305823</v>
      </c>
      <c r="AF41" s="75">
        <f t="shared" si="12"/>
        <v>291915</v>
      </c>
      <c r="AG41" s="75">
        <f t="shared" si="13"/>
        <v>0</v>
      </c>
      <c r="AH41" s="75">
        <f t="shared" si="14"/>
        <v>0</v>
      </c>
      <c r="AJ41" s="17">
        <f t="shared" si="17"/>
        <v>1215472</v>
      </c>
    </row>
    <row r="42" spans="1:36" ht="24.75" hidden="1" customHeight="1">
      <c r="A42" s="77">
        <v>11</v>
      </c>
      <c r="B42" s="78" t="s">
        <v>164</v>
      </c>
      <c r="C42" s="79" t="s">
        <v>194</v>
      </c>
      <c r="D42" s="79"/>
      <c r="E42" s="79"/>
      <c r="F42" s="80">
        <v>0.5</v>
      </c>
      <c r="G42" s="80">
        <v>0.5</v>
      </c>
      <c r="H42" s="79"/>
      <c r="I42" s="82"/>
      <c r="J42" s="82"/>
      <c r="K42" s="17">
        <f t="shared" si="15"/>
        <v>1</v>
      </c>
      <c r="L42" s="17">
        <f t="shared" si="16"/>
        <v>0</v>
      </c>
      <c r="M42" s="17">
        <v>0</v>
      </c>
      <c r="N42" s="77">
        <v>11</v>
      </c>
      <c r="O42" s="78" t="s">
        <v>164</v>
      </c>
      <c r="P42" s="79" t="s">
        <v>194</v>
      </c>
      <c r="Q42" s="79"/>
      <c r="R42" s="79"/>
      <c r="S42" s="80">
        <v>495000</v>
      </c>
      <c r="T42" s="80">
        <v>495000</v>
      </c>
      <c r="U42" s="79"/>
      <c r="V42" s="82"/>
      <c r="W42" s="82"/>
      <c r="Y42" s="77">
        <v>11</v>
      </c>
      <c r="Z42" s="78" t="s">
        <v>164</v>
      </c>
      <c r="AA42" s="79" t="s">
        <v>194</v>
      </c>
      <c r="AB42" s="75">
        <f t="shared" si="8"/>
        <v>0</v>
      </c>
      <c r="AC42" s="75">
        <f t="shared" si="9"/>
        <v>0</v>
      </c>
      <c r="AD42" s="75">
        <f t="shared" si="10"/>
        <v>247500</v>
      </c>
      <c r="AE42" s="75">
        <f t="shared" si="11"/>
        <v>247500</v>
      </c>
      <c r="AF42" s="75">
        <f t="shared" si="12"/>
        <v>0</v>
      </c>
      <c r="AG42" s="75">
        <f t="shared" si="13"/>
        <v>0</v>
      </c>
      <c r="AH42" s="75">
        <f t="shared" si="14"/>
        <v>0</v>
      </c>
      <c r="AJ42" s="17">
        <f t="shared" si="17"/>
        <v>495000</v>
      </c>
    </row>
    <row r="43" spans="1:36" ht="24.75" hidden="1" customHeight="1">
      <c r="A43" s="77">
        <v>12</v>
      </c>
      <c r="B43" s="78" t="s">
        <v>164</v>
      </c>
      <c r="C43" s="79" t="s">
        <v>195</v>
      </c>
      <c r="D43" s="79"/>
      <c r="E43" s="79"/>
      <c r="F43" s="80">
        <v>0.5</v>
      </c>
      <c r="G43" s="80">
        <v>1</v>
      </c>
      <c r="H43" s="79"/>
      <c r="I43" s="82"/>
      <c r="J43" s="82"/>
      <c r="K43" s="17">
        <f t="shared" si="15"/>
        <v>1.5</v>
      </c>
      <c r="L43" s="17">
        <f t="shared" si="16"/>
        <v>70000</v>
      </c>
      <c r="M43" s="17">
        <v>280000</v>
      </c>
      <c r="N43" s="77">
        <v>12</v>
      </c>
      <c r="O43" s="78" t="s">
        <v>164</v>
      </c>
      <c r="P43" s="79" t="s">
        <v>195</v>
      </c>
      <c r="Q43" s="79"/>
      <c r="R43" s="79"/>
      <c r="S43" s="80">
        <v>359218</v>
      </c>
      <c r="T43" s="80">
        <v>307902</v>
      </c>
      <c r="U43" s="79"/>
      <c r="V43" s="82"/>
      <c r="W43" s="82"/>
      <c r="Y43" s="77">
        <v>12</v>
      </c>
      <c r="Z43" s="78" t="s">
        <v>164</v>
      </c>
      <c r="AA43" s="79" t="s">
        <v>195</v>
      </c>
      <c r="AB43" s="75">
        <f t="shared" si="8"/>
        <v>0</v>
      </c>
      <c r="AC43" s="75">
        <f t="shared" si="9"/>
        <v>0</v>
      </c>
      <c r="AD43" s="75">
        <f t="shared" si="10"/>
        <v>179609</v>
      </c>
      <c r="AE43" s="75">
        <f t="shared" si="11"/>
        <v>307902</v>
      </c>
      <c r="AF43" s="75">
        <f t="shared" si="12"/>
        <v>0</v>
      </c>
      <c r="AG43" s="75">
        <f t="shared" si="13"/>
        <v>0</v>
      </c>
      <c r="AH43" s="75">
        <f t="shared" si="14"/>
        <v>0</v>
      </c>
      <c r="AJ43" s="17">
        <f t="shared" si="17"/>
        <v>487511</v>
      </c>
    </row>
    <row r="44" spans="1:36" ht="24.75" hidden="1" customHeight="1">
      <c r="A44" s="77">
        <v>13</v>
      </c>
      <c r="B44" s="78" t="s">
        <v>167</v>
      </c>
      <c r="C44" s="79" t="s">
        <v>196</v>
      </c>
      <c r="D44" s="79"/>
      <c r="E44" s="75">
        <v>0.25</v>
      </c>
      <c r="F44" s="79"/>
      <c r="G44" s="79"/>
      <c r="H44" s="79"/>
      <c r="I44" s="82"/>
      <c r="J44" s="82"/>
      <c r="K44" s="17">
        <f t="shared" si="15"/>
        <v>0.25</v>
      </c>
      <c r="L44" s="17">
        <f t="shared" si="16"/>
        <v>17500</v>
      </c>
      <c r="M44" s="17">
        <v>420000</v>
      </c>
      <c r="N44" s="77">
        <v>13</v>
      </c>
      <c r="O44" s="78" t="s">
        <v>167</v>
      </c>
      <c r="P44" s="79" t="s">
        <v>196</v>
      </c>
      <c r="Q44" s="79"/>
      <c r="R44" s="75">
        <v>692580</v>
      </c>
      <c r="S44" s="79"/>
      <c r="T44" s="79"/>
      <c r="U44" s="79"/>
      <c r="V44" s="82"/>
      <c r="W44" s="82"/>
      <c r="Y44" s="77">
        <v>13</v>
      </c>
      <c r="Z44" s="78" t="s">
        <v>167</v>
      </c>
      <c r="AA44" s="79" t="s">
        <v>196</v>
      </c>
      <c r="AB44" s="75">
        <f t="shared" si="8"/>
        <v>0</v>
      </c>
      <c r="AC44" s="75">
        <f t="shared" si="9"/>
        <v>173145</v>
      </c>
      <c r="AD44" s="75">
        <f t="shared" si="10"/>
        <v>0</v>
      </c>
      <c r="AE44" s="75">
        <f t="shared" si="11"/>
        <v>0</v>
      </c>
      <c r="AF44" s="75">
        <f t="shared" si="12"/>
        <v>0</v>
      </c>
      <c r="AG44" s="75">
        <f t="shared" si="13"/>
        <v>0</v>
      </c>
      <c r="AH44" s="75">
        <f t="shared" si="14"/>
        <v>0</v>
      </c>
      <c r="AJ44" s="17">
        <f t="shared" si="17"/>
        <v>173145</v>
      </c>
    </row>
    <row r="45" spans="1:36" ht="24.75" hidden="1" customHeight="1">
      <c r="A45" s="77">
        <v>14</v>
      </c>
      <c r="B45" s="78" t="s">
        <v>167</v>
      </c>
      <c r="C45" s="79" t="s">
        <v>197</v>
      </c>
      <c r="D45" s="79"/>
      <c r="E45" s="75">
        <v>0.5</v>
      </c>
      <c r="F45" s="80">
        <v>1</v>
      </c>
      <c r="G45" s="80">
        <v>1</v>
      </c>
      <c r="H45" s="86">
        <v>1</v>
      </c>
      <c r="I45" s="82"/>
      <c r="J45" s="82"/>
      <c r="K45" s="17">
        <f t="shared" si="15"/>
        <v>3.5</v>
      </c>
      <c r="L45" s="17">
        <f t="shared" si="16"/>
        <v>221666.66666666669</v>
      </c>
      <c r="M45" s="17">
        <v>380000</v>
      </c>
      <c r="N45" s="77">
        <v>14</v>
      </c>
      <c r="O45" s="78" t="s">
        <v>167</v>
      </c>
      <c r="P45" s="79" t="s">
        <v>197</v>
      </c>
      <c r="Q45" s="79"/>
      <c r="R45" s="75">
        <v>530589</v>
      </c>
      <c r="S45" s="80">
        <v>530387</v>
      </c>
      <c r="T45" s="80">
        <v>529410</v>
      </c>
      <c r="U45" s="86">
        <v>526894</v>
      </c>
      <c r="V45" s="82"/>
      <c r="W45" s="82"/>
      <c r="Y45" s="77">
        <v>14</v>
      </c>
      <c r="Z45" s="78" t="s">
        <v>167</v>
      </c>
      <c r="AA45" s="79" t="s">
        <v>197</v>
      </c>
      <c r="AB45" s="75">
        <f t="shared" si="8"/>
        <v>0</v>
      </c>
      <c r="AC45" s="75">
        <f t="shared" si="9"/>
        <v>265294.5</v>
      </c>
      <c r="AD45" s="75">
        <f t="shared" si="10"/>
        <v>530387</v>
      </c>
      <c r="AE45" s="75">
        <f t="shared" si="11"/>
        <v>529410</v>
      </c>
      <c r="AF45" s="75">
        <f t="shared" si="12"/>
        <v>526894</v>
      </c>
      <c r="AG45" s="75">
        <f t="shared" si="13"/>
        <v>0</v>
      </c>
      <c r="AH45" s="75">
        <f t="shared" si="14"/>
        <v>0</v>
      </c>
      <c r="AJ45" s="17">
        <f t="shared" si="17"/>
        <v>1851985.5</v>
      </c>
    </row>
    <row r="46" spans="1:36" ht="24.75" hidden="1" customHeight="1">
      <c r="A46" s="77">
        <v>15</v>
      </c>
      <c r="B46" s="78" t="s">
        <v>167</v>
      </c>
      <c r="C46" s="79" t="s">
        <v>198</v>
      </c>
      <c r="D46" s="79"/>
      <c r="E46" s="80">
        <v>1</v>
      </c>
      <c r="F46" s="80">
        <v>1</v>
      </c>
      <c r="G46" s="80">
        <v>1</v>
      </c>
      <c r="H46" s="85">
        <v>1</v>
      </c>
      <c r="I46" s="82"/>
      <c r="J46" s="82"/>
      <c r="K46" s="17">
        <f t="shared" si="15"/>
        <v>4</v>
      </c>
      <c r="L46" s="17">
        <f t="shared" si="16"/>
        <v>193333.33333333334</v>
      </c>
      <c r="M46" s="17">
        <v>290000</v>
      </c>
      <c r="N46" s="77">
        <v>15</v>
      </c>
      <c r="O46" s="78" t="s">
        <v>167</v>
      </c>
      <c r="P46" s="79" t="s">
        <v>198</v>
      </c>
      <c r="Q46" s="79"/>
      <c r="R46" s="80">
        <v>318165</v>
      </c>
      <c r="S46" s="80">
        <v>393098</v>
      </c>
      <c r="T46" s="80">
        <v>352877</v>
      </c>
      <c r="U46" s="85">
        <v>365920</v>
      </c>
      <c r="V46" s="82"/>
      <c r="W46" s="82"/>
      <c r="Y46" s="77">
        <v>15</v>
      </c>
      <c r="Z46" s="78" t="s">
        <v>167</v>
      </c>
      <c r="AA46" s="79" t="s">
        <v>198</v>
      </c>
      <c r="AB46" s="75">
        <f t="shared" si="8"/>
        <v>0</v>
      </c>
      <c r="AC46" s="75">
        <f t="shared" si="9"/>
        <v>318165</v>
      </c>
      <c r="AD46" s="75">
        <f t="shared" si="10"/>
        <v>393098</v>
      </c>
      <c r="AE46" s="75">
        <f t="shared" si="11"/>
        <v>352877</v>
      </c>
      <c r="AF46" s="75">
        <f t="shared" si="12"/>
        <v>365920</v>
      </c>
      <c r="AG46" s="75">
        <f t="shared" si="13"/>
        <v>0</v>
      </c>
      <c r="AH46" s="75">
        <f t="shared" si="14"/>
        <v>0</v>
      </c>
      <c r="AJ46" s="17">
        <f t="shared" si="17"/>
        <v>1430060</v>
      </c>
    </row>
    <row r="47" spans="1:36" ht="24.75" hidden="1" customHeight="1">
      <c r="A47" s="77">
        <v>16</v>
      </c>
      <c r="B47" s="78" t="s">
        <v>167</v>
      </c>
      <c r="C47" s="79" t="s">
        <v>199</v>
      </c>
      <c r="D47" s="79"/>
      <c r="E47" s="85">
        <v>1</v>
      </c>
      <c r="F47" s="85">
        <v>1</v>
      </c>
      <c r="G47" s="85">
        <v>1</v>
      </c>
      <c r="H47" s="86">
        <v>1</v>
      </c>
      <c r="I47" s="82"/>
      <c r="J47" s="82"/>
      <c r="K47" s="17">
        <f t="shared" si="15"/>
        <v>4</v>
      </c>
      <c r="L47" s="17">
        <f t="shared" si="16"/>
        <v>160000</v>
      </c>
      <c r="M47" s="17">
        <v>240000</v>
      </c>
      <c r="N47" s="77">
        <v>16</v>
      </c>
      <c r="O47" s="78" t="s">
        <v>167</v>
      </c>
      <c r="P47" s="79" t="s">
        <v>199</v>
      </c>
      <c r="Q47" s="79"/>
      <c r="R47" s="85">
        <v>241320</v>
      </c>
      <c r="S47" s="85">
        <v>315458</v>
      </c>
      <c r="T47" s="85">
        <v>286766</v>
      </c>
      <c r="U47" s="86">
        <v>298893</v>
      </c>
      <c r="V47" s="82"/>
      <c r="W47" s="82"/>
      <c r="Y47" s="77">
        <v>16</v>
      </c>
      <c r="Z47" s="78" t="s">
        <v>167</v>
      </c>
      <c r="AA47" s="79" t="s">
        <v>199</v>
      </c>
      <c r="AB47" s="75">
        <f t="shared" si="8"/>
        <v>0</v>
      </c>
      <c r="AC47" s="75">
        <f t="shared" si="9"/>
        <v>241320</v>
      </c>
      <c r="AD47" s="75">
        <f t="shared" si="10"/>
        <v>315458</v>
      </c>
      <c r="AE47" s="75">
        <f t="shared" si="11"/>
        <v>286766</v>
      </c>
      <c r="AF47" s="75">
        <f t="shared" si="12"/>
        <v>298893</v>
      </c>
      <c r="AG47" s="75">
        <f t="shared" si="13"/>
        <v>0</v>
      </c>
      <c r="AH47" s="75">
        <f t="shared" si="14"/>
        <v>0</v>
      </c>
      <c r="AJ47" s="17">
        <f t="shared" si="17"/>
        <v>1142437</v>
      </c>
    </row>
    <row r="48" spans="1:36" ht="24.75" hidden="1" customHeight="1">
      <c r="A48" s="77">
        <v>17</v>
      </c>
      <c r="B48" s="78" t="s">
        <v>167</v>
      </c>
      <c r="C48" s="79" t="s">
        <v>200</v>
      </c>
      <c r="D48" s="79"/>
      <c r="E48" s="85">
        <v>0.5</v>
      </c>
      <c r="F48" s="85">
        <v>1</v>
      </c>
      <c r="G48" s="85">
        <v>1</v>
      </c>
      <c r="H48" s="86">
        <v>1</v>
      </c>
      <c r="I48" s="82"/>
      <c r="J48" s="82"/>
      <c r="K48" s="17">
        <f t="shared" si="15"/>
        <v>3.5</v>
      </c>
      <c r="L48" s="17">
        <f t="shared" si="16"/>
        <v>145833.33333333331</v>
      </c>
      <c r="M48" s="17">
        <v>250000</v>
      </c>
      <c r="N48" s="77">
        <v>17</v>
      </c>
      <c r="O48" s="78" t="s">
        <v>167</v>
      </c>
      <c r="P48" s="79" t="s">
        <v>200</v>
      </c>
      <c r="Q48" s="79"/>
      <c r="R48" s="85">
        <v>319237</v>
      </c>
      <c r="S48" s="85">
        <v>310956</v>
      </c>
      <c r="T48" s="85">
        <v>285361</v>
      </c>
      <c r="U48" s="86">
        <v>306690</v>
      </c>
      <c r="V48" s="82"/>
      <c r="W48" s="82"/>
      <c r="Y48" s="77">
        <v>17</v>
      </c>
      <c r="Z48" s="78" t="s">
        <v>167</v>
      </c>
      <c r="AA48" s="79" t="s">
        <v>200</v>
      </c>
      <c r="AB48" s="75">
        <f t="shared" si="8"/>
        <v>0</v>
      </c>
      <c r="AC48" s="75">
        <f t="shared" si="9"/>
        <v>159618.5</v>
      </c>
      <c r="AD48" s="75">
        <f t="shared" si="10"/>
        <v>310956</v>
      </c>
      <c r="AE48" s="75">
        <f t="shared" si="11"/>
        <v>285361</v>
      </c>
      <c r="AF48" s="75">
        <f t="shared" si="12"/>
        <v>306690</v>
      </c>
      <c r="AG48" s="75">
        <f t="shared" si="13"/>
        <v>0</v>
      </c>
      <c r="AH48" s="75">
        <f t="shared" si="14"/>
        <v>0</v>
      </c>
      <c r="AJ48" s="17">
        <f t="shared" si="17"/>
        <v>1062625.5</v>
      </c>
    </row>
    <row r="49" spans="1:36" ht="24.75" hidden="1" customHeight="1">
      <c r="A49" s="77">
        <v>18</v>
      </c>
      <c r="B49" s="78" t="s">
        <v>167</v>
      </c>
      <c r="C49" s="79" t="s">
        <v>201</v>
      </c>
      <c r="D49" s="79"/>
      <c r="E49" s="85">
        <v>0.5</v>
      </c>
      <c r="F49" s="85">
        <v>1</v>
      </c>
      <c r="G49" s="85">
        <v>1</v>
      </c>
      <c r="H49" s="86">
        <v>1</v>
      </c>
      <c r="I49" s="82"/>
      <c r="J49" s="82"/>
      <c r="K49" s="17">
        <f t="shared" si="15"/>
        <v>3.5</v>
      </c>
      <c r="L49" s="17">
        <f t="shared" si="16"/>
        <v>140000</v>
      </c>
      <c r="M49" s="17">
        <v>240000</v>
      </c>
      <c r="N49" s="77">
        <v>18</v>
      </c>
      <c r="O49" s="78" t="s">
        <v>167</v>
      </c>
      <c r="P49" s="79" t="s">
        <v>201</v>
      </c>
      <c r="Q49" s="79"/>
      <c r="R49" s="85">
        <v>334299</v>
      </c>
      <c r="S49" s="85">
        <v>307933</v>
      </c>
      <c r="T49" s="85">
        <v>286955</v>
      </c>
      <c r="U49" s="86">
        <v>289125</v>
      </c>
      <c r="V49" s="82"/>
      <c r="W49" s="82"/>
      <c r="Y49" s="77">
        <v>18</v>
      </c>
      <c r="Z49" s="78" t="s">
        <v>167</v>
      </c>
      <c r="AA49" s="79" t="s">
        <v>201</v>
      </c>
      <c r="AB49" s="75">
        <f t="shared" si="8"/>
        <v>0</v>
      </c>
      <c r="AC49" s="75">
        <f t="shared" si="9"/>
        <v>167149.5</v>
      </c>
      <c r="AD49" s="75">
        <f t="shared" si="10"/>
        <v>307933</v>
      </c>
      <c r="AE49" s="75">
        <f t="shared" si="11"/>
        <v>286955</v>
      </c>
      <c r="AF49" s="75">
        <f t="shared" si="12"/>
        <v>289125</v>
      </c>
      <c r="AG49" s="75">
        <f t="shared" si="13"/>
        <v>0</v>
      </c>
      <c r="AH49" s="75">
        <f t="shared" si="14"/>
        <v>0</v>
      </c>
      <c r="AJ49" s="17">
        <f t="shared" si="17"/>
        <v>1051162.5</v>
      </c>
    </row>
    <row r="50" spans="1:36" ht="24.75" hidden="1" customHeight="1">
      <c r="A50" s="77">
        <v>19</v>
      </c>
      <c r="B50" s="78" t="s">
        <v>169</v>
      </c>
      <c r="C50" s="79" t="s">
        <v>202</v>
      </c>
      <c r="D50" s="79"/>
      <c r="E50" s="87">
        <v>1</v>
      </c>
      <c r="F50" s="87"/>
      <c r="G50" s="87"/>
      <c r="H50" s="87"/>
      <c r="I50" s="88"/>
      <c r="J50" s="88"/>
      <c r="K50" s="17">
        <f t="shared" si="15"/>
        <v>1</v>
      </c>
      <c r="L50" s="17">
        <f t="shared" si="16"/>
        <v>0</v>
      </c>
      <c r="M50" s="17">
        <v>0</v>
      </c>
      <c r="N50" s="77">
        <v>19</v>
      </c>
      <c r="O50" s="78" t="s">
        <v>169</v>
      </c>
      <c r="P50" s="79" t="s">
        <v>202</v>
      </c>
      <c r="Q50" s="79"/>
      <c r="R50" s="87">
        <v>500000</v>
      </c>
      <c r="S50" s="87"/>
      <c r="T50" s="87"/>
      <c r="U50" s="87"/>
      <c r="V50" s="88"/>
      <c r="W50" s="88"/>
      <c r="Y50" s="77">
        <v>19</v>
      </c>
      <c r="Z50" s="78" t="s">
        <v>169</v>
      </c>
      <c r="AA50" s="79" t="s">
        <v>202</v>
      </c>
      <c r="AB50" s="75">
        <f t="shared" si="8"/>
        <v>0</v>
      </c>
      <c r="AC50" s="75">
        <f t="shared" si="9"/>
        <v>500000</v>
      </c>
      <c r="AD50" s="75">
        <f t="shared" si="10"/>
        <v>0</v>
      </c>
      <c r="AE50" s="75">
        <f t="shared" si="11"/>
        <v>0</v>
      </c>
      <c r="AF50" s="75">
        <f t="shared" si="12"/>
        <v>0</v>
      </c>
      <c r="AG50" s="75">
        <f t="shared" si="13"/>
        <v>0</v>
      </c>
      <c r="AH50" s="75">
        <f t="shared" si="14"/>
        <v>0</v>
      </c>
      <c r="AJ50" s="17">
        <f t="shared" si="17"/>
        <v>500000</v>
      </c>
    </row>
    <row r="51" spans="1:36" ht="24.75" hidden="1" customHeight="1">
      <c r="A51" s="77">
        <v>20</v>
      </c>
      <c r="B51" s="78" t="s">
        <v>168</v>
      </c>
      <c r="C51" s="79" t="s">
        <v>203</v>
      </c>
      <c r="D51" s="79"/>
      <c r="E51" s="85">
        <v>1</v>
      </c>
      <c r="F51" s="85">
        <v>1</v>
      </c>
      <c r="G51" s="85">
        <v>1</v>
      </c>
      <c r="H51" s="86">
        <v>1</v>
      </c>
      <c r="I51" s="82"/>
      <c r="J51" s="82"/>
      <c r="K51" s="17">
        <f t="shared" si="15"/>
        <v>4</v>
      </c>
      <c r="L51" s="17">
        <f t="shared" si="16"/>
        <v>166666.66666666666</v>
      </c>
      <c r="M51" s="17">
        <v>250000</v>
      </c>
      <c r="N51" s="77">
        <v>20</v>
      </c>
      <c r="O51" s="78" t="s">
        <v>168</v>
      </c>
      <c r="P51" s="79" t="s">
        <v>203</v>
      </c>
      <c r="Q51" s="79"/>
      <c r="R51" s="85">
        <v>288809</v>
      </c>
      <c r="S51" s="85">
        <v>322960</v>
      </c>
      <c r="T51" s="85">
        <v>291510</v>
      </c>
      <c r="U51" s="86">
        <v>348511</v>
      </c>
      <c r="V51" s="82"/>
      <c r="W51" s="82"/>
      <c r="Y51" s="77">
        <v>20</v>
      </c>
      <c r="Z51" s="78" t="s">
        <v>168</v>
      </c>
      <c r="AA51" s="79" t="s">
        <v>203</v>
      </c>
      <c r="AB51" s="75">
        <f t="shared" si="8"/>
        <v>0</v>
      </c>
      <c r="AC51" s="75">
        <f t="shared" si="9"/>
        <v>288809</v>
      </c>
      <c r="AD51" s="75">
        <f t="shared" si="10"/>
        <v>322960</v>
      </c>
      <c r="AE51" s="75">
        <f t="shared" si="11"/>
        <v>291510</v>
      </c>
      <c r="AF51" s="75">
        <f t="shared" si="12"/>
        <v>348511</v>
      </c>
      <c r="AG51" s="75">
        <f t="shared" si="13"/>
        <v>0</v>
      </c>
      <c r="AH51" s="75">
        <f t="shared" si="14"/>
        <v>0</v>
      </c>
      <c r="AJ51" s="17">
        <f t="shared" si="17"/>
        <v>1251790</v>
      </c>
    </row>
    <row r="52" spans="1:36" ht="24.75" hidden="1" customHeight="1">
      <c r="A52" s="77">
        <v>21</v>
      </c>
      <c r="B52" s="78" t="s">
        <v>168</v>
      </c>
      <c r="C52" s="79" t="s">
        <v>204</v>
      </c>
      <c r="D52" s="79"/>
      <c r="E52" s="79"/>
      <c r="F52" s="85">
        <v>1</v>
      </c>
      <c r="G52" s="85">
        <v>1</v>
      </c>
      <c r="H52" s="86">
        <v>1</v>
      </c>
      <c r="I52" s="82"/>
      <c r="J52" s="82"/>
      <c r="K52" s="17">
        <f t="shared" si="15"/>
        <v>3</v>
      </c>
      <c r="L52" s="17">
        <f t="shared" si="16"/>
        <v>15000</v>
      </c>
      <c r="M52" s="17">
        <v>30000</v>
      </c>
      <c r="N52" s="77">
        <v>21</v>
      </c>
      <c r="O52" s="78" t="s">
        <v>168</v>
      </c>
      <c r="P52" s="79" t="s">
        <v>204</v>
      </c>
      <c r="Q52" s="79"/>
      <c r="R52" s="79"/>
      <c r="S52" s="85">
        <v>286810</v>
      </c>
      <c r="T52" s="85">
        <v>288582</v>
      </c>
      <c r="U52" s="86">
        <v>310737</v>
      </c>
      <c r="V52" s="82"/>
      <c r="W52" s="82"/>
      <c r="Y52" s="77">
        <v>21</v>
      </c>
      <c r="Z52" s="78" t="s">
        <v>168</v>
      </c>
      <c r="AA52" s="79" t="s">
        <v>204</v>
      </c>
      <c r="AB52" s="75">
        <f t="shared" si="8"/>
        <v>0</v>
      </c>
      <c r="AC52" s="75">
        <f t="shared" si="9"/>
        <v>0</v>
      </c>
      <c r="AD52" s="75">
        <f t="shared" si="10"/>
        <v>286810</v>
      </c>
      <c r="AE52" s="75">
        <f t="shared" si="11"/>
        <v>288582</v>
      </c>
      <c r="AF52" s="75">
        <f t="shared" si="12"/>
        <v>310737</v>
      </c>
      <c r="AG52" s="75">
        <f t="shared" si="13"/>
        <v>0</v>
      </c>
      <c r="AH52" s="75">
        <f t="shared" si="14"/>
        <v>0</v>
      </c>
      <c r="AJ52" s="17">
        <f t="shared" si="17"/>
        <v>886129</v>
      </c>
    </row>
    <row r="53" spans="1:36" ht="24.75" hidden="1" customHeight="1">
      <c r="A53" s="77">
        <v>22</v>
      </c>
      <c r="B53" s="78" t="s">
        <v>168</v>
      </c>
      <c r="C53" s="79" t="s">
        <v>205</v>
      </c>
      <c r="D53" s="79"/>
      <c r="E53" s="79"/>
      <c r="F53" s="85">
        <v>1</v>
      </c>
      <c r="G53" s="85">
        <v>1</v>
      </c>
      <c r="H53" s="79"/>
      <c r="I53" s="82"/>
      <c r="J53" s="82"/>
      <c r="K53" s="17">
        <f t="shared" si="15"/>
        <v>2</v>
      </c>
      <c r="L53" s="17">
        <f t="shared" si="16"/>
        <v>10000</v>
      </c>
      <c r="M53" s="17">
        <v>30000</v>
      </c>
      <c r="N53" s="77">
        <v>22</v>
      </c>
      <c r="O53" s="78" t="s">
        <v>168</v>
      </c>
      <c r="P53" s="79" t="s">
        <v>205</v>
      </c>
      <c r="Q53" s="79"/>
      <c r="R53" s="79"/>
      <c r="S53" s="85">
        <v>283520</v>
      </c>
      <c r="T53" s="85">
        <v>285946</v>
      </c>
      <c r="U53" s="79"/>
      <c r="V53" s="82"/>
      <c r="W53" s="82"/>
      <c r="Y53" s="77">
        <v>22</v>
      </c>
      <c r="Z53" s="78" t="s">
        <v>168</v>
      </c>
      <c r="AA53" s="79" t="s">
        <v>205</v>
      </c>
      <c r="AB53" s="75">
        <f t="shared" si="8"/>
        <v>0</v>
      </c>
      <c r="AC53" s="75">
        <f t="shared" si="9"/>
        <v>0</v>
      </c>
      <c r="AD53" s="75">
        <f t="shared" si="10"/>
        <v>283520</v>
      </c>
      <c r="AE53" s="75">
        <f t="shared" si="11"/>
        <v>285946</v>
      </c>
      <c r="AF53" s="75">
        <f t="shared" si="12"/>
        <v>0</v>
      </c>
      <c r="AG53" s="75">
        <f t="shared" si="13"/>
        <v>0</v>
      </c>
      <c r="AH53" s="75">
        <f t="shared" si="14"/>
        <v>0</v>
      </c>
      <c r="AJ53" s="17">
        <f t="shared" si="17"/>
        <v>569466</v>
      </c>
    </row>
    <row r="54" spans="1:36" ht="24.75" hidden="1" customHeight="1" thickBot="1">
      <c r="A54" s="89">
        <v>23</v>
      </c>
      <c r="B54" s="90" t="s">
        <v>168</v>
      </c>
      <c r="C54" s="91" t="s">
        <v>206</v>
      </c>
      <c r="D54" s="91"/>
      <c r="E54" s="91"/>
      <c r="F54" s="92">
        <v>1</v>
      </c>
      <c r="G54" s="91"/>
      <c r="H54" s="91"/>
      <c r="I54" s="93"/>
      <c r="J54" s="93"/>
      <c r="K54" s="17">
        <f t="shared" si="15"/>
        <v>1</v>
      </c>
      <c r="L54" s="17">
        <f t="shared" si="16"/>
        <v>5000</v>
      </c>
      <c r="M54" s="17">
        <v>30000</v>
      </c>
      <c r="N54" s="89">
        <v>23</v>
      </c>
      <c r="O54" s="90" t="s">
        <v>168</v>
      </c>
      <c r="P54" s="91" t="s">
        <v>206</v>
      </c>
      <c r="Q54" s="91"/>
      <c r="R54" s="91"/>
      <c r="S54" s="92">
        <v>273820</v>
      </c>
      <c r="T54" s="91"/>
      <c r="U54" s="91"/>
      <c r="V54" s="93"/>
      <c r="W54" s="93"/>
      <c r="Y54" s="89">
        <v>23</v>
      </c>
      <c r="Z54" s="90" t="s">
        <v>168</v>
      </c>
      <c r="AA54" s="91" t="s">
        <v>206</v>
      </c>
      <c r="AB54" s="75">
        <f t="shared" si="8"/>
        <v>0</v>
      </c>
      <c r="AC54" s="75">
        <f t="shared" si="9"/>
        <v>0</v>
      </c>
      <c r="AD54" s="75">
        <f t="shared" si="10"/>
        <v>273820</v>
      </c>
      <c r="AE54" s="75">
        <f t="shared" si="11"/>
        <v>0</v>
      </c>
      <c r="AF54" s="75">
        <f t="shared" si="12"/>
        <v>0</v>
      </c>
      <c r="AG54" s="75">
        <f t="shared" si="13"/>
        <v>0</v>
      </c>
      <c r="AH54" s="75">
        <f t="shared" si="14"/>
        <v>0</v>
      </c>
      <c r="AJ54" s="17">
        <f t="shared" si="17"/>
        <v>273820</v>
      </c>
    </row>
    <row r="55" spans="1:36" hidden="1">
      <c r="D55" s="17">
        <f t="shared" ref="D55:J55" si="18">SUM(D32:D54)</f>
        <v>4.5</v>
      </c>
      <c r="E55" s="17">
        <f t="shared" si="18"/>
        <v>12.45</v>
      </c>
      <c r="F55" s="17">
        <f t="shared" si="18"/>
        <v>18</v>
      </c>
      <c r="G55" s="17">
        <f t="shared" si="18"/>
        <v>17.5</v>
      </c>
      <c r="H55" s="17">
        <f t="shared" si="18"/>
        <v>14.5</v>
      </c>
      <c r="I55" s="17">
        <f t="shared" si="18"/>
        <v>3.5</v>
      </c>
      <c r="J55" s="17">
        <f t="shared" si="18"/>
        <v>1</v>
      </c>
      <c r="K55" s="94">
        <f>SUM(D55:J55)</f>
        <v>71.45</v>
      </c>
      <c r="L55" s="17">
        <f>SUM(L32:L54)</f>
        <v>2795000</v>
      </c>
      <c r="AB55" s="17">
        <f>SUM(AB32:AB54)</f>
        <v>2603798.5</v>
      </c>
      <c r="AC55" s="17">
        <f t="shared" ref="AC55:AI55" si="19">SUM(AC32:AC54)</f>
        <v>5536926</v>
      </c>
      <c r="AD55" s="17">
        <f t="shared" si="19"/>
        <v>7716677</v>
      </c>
      <c r="AE55" s="17">
        <f t="shared" si="19"/>
        <v>7319258</v>
      </c>
      <c r="AF55" s="17">
        <f t="shared" si="19"/>
        <v>6325305.5</v>
      </c>
      <c r="AG55" s="17">
        <f t="shared" si="19"/>
        <v>2164059.5</v>
      </c>
      <c r="AH55" s="17">
        <f t="shared" si="19"/>
        <v>572320</v>
      </c>
      <c r="AI55" s="17">
        <f t="shared" si="19"/>
        <v>0</v>
      </c>
      <c r="AJ55" s="17">
        <f t="shared" si="17"/>
        <v>32238344.5</v>
      </c>
    </row>
    <row r="56" spans="1:36" hidden="1"/>
    <row r="59" spans="1:36">
      <c r="F59" s="17">
        <v>32356968</v>
      </c>
      <c r="G59" s="17">
        <v>2736380</v>
      </c>
      <c r="H59" s="17">
        <f>F59-G59</f>
        <v>29620588</v>
      </c>
      <c r="I59" s="17">
        <f>H59-F60</f>
        <v>29501965</v>
      </c>
    </row>
    <row r="60" spans="1:36">
      <c r="F60" s="17">
        <v>118623</v>
      </c>
    </row>
    <row r="61" spans="1:36">
      <c r="F61" s="17">
        <f>F59-F60</f>
        <v>32238345</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プロジェクト実施計画書兼報告書</vt:lpstr>
      <vt:lpstr>売上計上予定</vt:lpstr>
      <vt:lpstr>原価計算</vt:lpstr>
      <vt:lpstr>売上計上実績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dc:creator>
  <cp:lastModifiedBy>Hyounwoo Lee</cp:lastModifiedBy>
  <cp:lastPrinted>2021-11-02T07:36:17Z</cp:lastPrinted>
  <dcterms:created xsi:type="dcterms:W3CDTF">2015-04-16T00:52:07Z</dcterms:created>
  <dcterms:modified xsi:type="dcterms:W3CDTF">2022-11-15T06:54:32Z</dcterms:modified>
</cp:coreProperties>
</file>