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龍二\Documents\★AIS\★AIS研究所\プロジェクト計画書\"/>
    </mc:Choice>
  </mc:AlternateContent>
  <xr:revisionPtr revIDLastSave="0" documentId="13_ncr:1_{993279CE-54A5-4164-9262-4F5D0139F8FC}" xr6:coauthVersionLast="47" xr6:coauthVersionMax="47" xr10:uidLastSave="{00000000-0000-0000-0000-000000000000}"/>
  <bookViews>
    <workbookView xWindow="21490" yWindow="-110" windowWidth="19420" windowHeight="10460" xr2:uid="{00000000-000D-0000-FFFF-FFFF00000000}"/>
  </bookViews>
  <sheets>
    <sheet name="プロジェクト実施計画書兼報告書" sheetId="17" r:id="rId1"/>
    <sheet name="売上計上予定" sheetId="18" state="hidden" r:id="rId2"/>
    <sheet name="原価計算" sheetId="19" state="hidden" r:id="rId3"/>
    <sheet name="売上計上実績 (2)" sheetId="21"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 i="17" l="1"/>
  <c r="D39" i="17"/>
  <c r="N22" i="17" l="1"/>
  <c r="H59" i="21"/>
  <c r="I59" i="21" s="1"/>
  <c r="F61" i="21"/>
  <c r="AI55" i="21"/>
  <c r="J55" i="21"/>
  <c r="I55" i="21"/>
  <c r="H55" i="21"/>
  <c r="G55" i="21"/>
  <c r="F55" i="21"/>
  <c r="E55" i="21"/>
  <c r="D55" i="21"/>
  <c r="AH54" i="21"/>
  <c r="AG54" i="21"/>
  <c r="AF54" i="21"/>
  <c r="AE54" i="21"/>
  <c r="AD54" i="21"/>
  <c r="AC54" i="21"/>
  <c r="AB54" i="21"/>
  <c r="K54" i="21"/>
  <c r="L54" i="21" s="1"/>
  <c r="AH53" i="21"/>
  <c r="AG53" i="21"/>
  <c r="AF53" i="21"/>
  <c r="AE53" i="21"/>
  <c r="AD53" i="21"/>
  <c r="AC53" i="21"/>
  <c r="AB53" i="21"/>
  <c r="K53" i="21"/>
  <c r="L53" i="21" s="1"/>
  <c r="AH52" i="21"/>
  <c r="AG52" i="21"/>
  <c r="AF52" i="21"/>
  <c r="AE52" i="21"/>
  <c r="AD52" i="21"/>
  <c r="AC52" i="21"/>
  <c r="AB52" i="21"/>
  <c r="K52" i="21"/>
  <c r="L52" i="21" s="1"/>
  <c r="AH51" i="21"/>
  <c r="I10" i="21" s="1"/>
  <c r="AG51" i="21"/>
  <c r="AF51" i="21"/>
  <c r="AE51" i="21"/>
  <c r="AD51" i="21"/>
  <c r="AC51" i="21"/>
  <c r="D10" i="21" s="1"/>
  <c r="AB51" i="21"/>
  <c r="C10" i="21" s="1"/>
  <c r="K51" i="21"/>
  <c r="L51" i="21" s="1"/>
  <c r="AH50" i="21"/>
  <c r="I12" i="21" s="1"/>
  <c r="AG50" i="21"/>
  <c r="H12" i="21" s="1"/>
  <c r="AF50" i="21"/>
  <c r="G12" i="21" s="1"/>
  <c r="AE50" i="21"/>
  <c r="F12" i="21" s="1"/>
  <c r="AD50" i="21"/>
  <c r="AC50" i="21"/>
  <c r="D12" i="21" s="1"/>
  <c r="AB50" i="21"/>
  <c r="K50" i="21"/>
  <c r="L50" i="21" s="1"/>
  <c r="AH49" i="21"/>
  <c r="AG49" i="21"/>
  <c r="AF49" i="21"/>
  <c r="AE49" i="21"/>
  <c r="AD49" i="21"/>
  <c r="AC49" i="21"/>
  <c r="AB49" i="21"/>
  <c r="K49" i="21"/>
  <c r="L49" i="21" s="1"/>
  <c r="AH48" i="21"/>
  <c r="AG48" i="21"/>
  <c r="AF48" i="21"/>
  <c r="AE48" i="21"/>
  <c r="AD48" i="21"/>
  <c r="AC48" i="21"/>
  <c r="AB48" i="21"/>
  <c r="K48" i="21"/>
  <c r="L48" i="21" s="1"/>
  <c r="AH47" i="21"/>
  <c r="AG47" i="21"/>
  <c r="AF47" i="21"/>
  <c r="AE47" i="21"/>
  <c r="AD47" i="21"/>
  <c r="AC47" i="21"/>
  <c r="AB47" i="21"/>
  <c r="K47" i="21"/>
  <c r="L47" i="21" s="1"/>
  <c r="AH46" i="21"/>
  <c r="AG46" i="21"/>
  <c r="AF46" i="21"/>
  <c r="AE46" i="21"/>
  <c r="AD46" i="21"/>
  <c r="AC46" i="21"/>
  <c r="AB46" i="21"/>
  <c r="L46" i="21"/>
  <c r="K46" i="21"/>
  <c r="AH45" i="21"/>
  <c r="AG45" i="21"/>
  <c r="AF45" i="21"/>
  <c r="AE45" i="21"/>
  <c r="AD45" i="21"/>
  <c r="AC45" i="21"/>
  <c r="AB45" i="21"/>
  <c r="K45" i="21"/>
  <c r="L45" i="21" s="1"/>
  <c r="AH44" i="21"/>
  <c r="I8" i="21" s="1"/>
  <c r="AG44" i="21"/>
  <c r="AF44" i="21"/>
  <c r="AE44" i="21"/>
  <c r="AD44" i="21"/>
  <c r="AC44" i="21"/>
  <c r="AB44" i="21"/>
  <c r="K44" i="21"/>
  <c r="L44" i="21" s="1"/>
  <c r="AH43" i="21"/>
  <c r="AG43" i="21"/>
  <c r="AF43" i="21"/>
  <c r="AE43" i="21"/>
  <c r="AD43" i="21"/>
  <c r="AC43" i="21"/>
  <c r="AB43" i="21"/>
  <c r="K43" i="21"/>
  <c r="L43" i="21" s="1"/>
  <c r="AH42" i="21"/>
  <c r="AG42" i="21"/>
  <c r="AF42" i="21"/>
  <c r="AE42" i="21"/>
  <c r="AD42" i="21"/>
  <c r="AC42" i="21"/>
  <c r="AB42" i="21"/>
  <c r="K42" i="21"/>
  <c r="L42" i="21" s="1"/>
  <c r="AH41" i="21"/>
  <c r="AG41" i="21"/>
  <c r="AF41" i="21"/>
  <c r="AE41" i="21"/>
  <c r="AD41" i="21"/>
  <c r="AC41" i="21"/>
  <c r="AB41" i="21"/>
  <c r="K41" i="21"/>
  <c r="L41" i="21" s="1"/>
  <c r="AH40" i="21"/>
  <c r="AG40" i="21"/>
  <c r="AF40" i="21"/>
  <c r="AE40" i="21"/>
  <c r="AD40" i="21"/>
  <c r="AC40" i="21"/>
  <c r="AB40" i="21"/>
  <c r="K40" i="21"/>
  <c r="L40" i="21" s="1"/>
  <c r="AH39" i="21"/>
  <c r="I6" i="21" s="1"/>
  <c r="AG39" i="21"/>
  <c r="AF39" i="21"/>
  <c r="AE39" i="21"/>
  <c r="AD39" i="21"/>
  <c r="AC39" i="21"/>
  <c r="D6" i="21" s="1"/>
  <c r="AB39" i="21"/>
  <c r="K39" i="21"/>
  <c r="L39" i="21" s="1"/>
  <c r="AH38" i="21"/>
  <c r="AG38" i="21"/>
  <c r="AF38" i="21"/>
  <c r="AE38" i="21"/>
  <c r="AD38" i="21"/>
  <c r="AC38" i="21"/>
  <c r="AB38" i="21"/>
  <c r="K38" i="21"/>
  <c r="L38" i="21" s="1"/>
  <c r="AH37" i="21"/>
  <c r="AG37" i="21"/>
  <c r="AF37" i="21"/>
  <c r="AE37" i="21"/>
  <c r="AD37" i="21"/>
  <c r="AC37" i="21"/>
  <c r="AB37" i="21"/>
  <c r="K37" i="21"/>
  <c r="L37" i="21" s="1"/>
  <c r="AH36" i="21"/>
  <c r="AG36" i="21"/>
  <c r="AF36" i="21"/>
  <c r="AE36" i="21"/>
  <c r="AD36" i="21"/>
  <c r="AC36" i="21"/>
  <c r="AB36" i="21"/>
  <c r="K36" i="21"/>
  <c r="L36" i="21" s="1"/>
  <c r="AH35" i="21"/>
  <c r="AG35" i="21"/>
  <c r="AF35" i="21"/>
  <c r="AE35" i="21"/>
  <c r="AD35" i="21"/>
  <c r="AC35" i="21"/>
  <c r="AB35" i="21"/>
  <c r="K35" i="21"/>
  <c r="L35" i="21" s="1"/>
  <c r="AH34" i="21"/>
  <c r="AG34" i="21"/>
  <c r="AF34" i="21"/>
  <c r="AE34" i="21"/>
  <c r="AD34" i="21"/>
  <c r="AC34" i="21"/>
  <c r="AB34" i="21"/>
  <c r="K34" i="21"/>
  <c r="L34" i="21" s="1"/>
  <c r="AH33" i="21"/>
  <c r="AG33" i="21"/>
  <c r="AF33" i="21"/>
  <c r="AE33" i="21"/>
  <c r="AD33" i="21"/>
  <c r="AC33" i="21"/>
  <c r="AB33" i="21"/>
  <c r="K33" i="21"/>
  <c r="L33" i="21" s="1"/>
  <c r="AH32" i="21"/>
  <c r="AG32" i="21"/>
  <c r="AF32" i="21"/>
  <c r="AE32" i="21"/>
  <c r="F4" i="21" s="1"/>
  <c r="AD32" i="21"/>
  <c r="AC32" i="21"/>
  <c r="AB32" i="21"/>
  <c r="K32" i="21"/>
  <c r="L32" i="21" s="1"/>
  <c r="F29" i="21"/>
  <c r="D29" i="21"/>
  <c r="B29" i="21"/>
  <c r="H27" i="21"/>
  <c r="H25" i="21"/>
  <c r="H23" i="21"/>
  <c r="H21" i="21"/>
  <c r="H19" i="21"/>
  <c r="H17" i="21"/>
  <c r="O14" i="21"/>
  <c r="I13" i="21"/>
  <c r="E12" i="21"/>
  <c r="H9" i="21"/>
  <c r="G9" i="21"/>
  <c r="D8" i="21"/>
  <c r="H7" i="21"/>
  <c r="G7" i="21"/>
  <c r="G13" i="21" s="1"/>
  <c r="J5" i="21"/>
  <c r="H5" i="21"/>
  <c r="K5" i="21" s="1"/>
  <c r="J3" i="21"/>
  <c r="H3" i="21"/>
  <c r="K3" i="21" s="1"/>
  <c r="E8" i="21" l="1"/>
  <c r="AJ51" i="21"/>
  <c r="E6" i="21"/>
  <c r="G4" i="21"/>
  <c r="AJ42" i="21"/>
  <c r="AJ44" i="21"/>
  <c r="G8" i="21"/>
  <c r="AJ45" i="21"/>
  <c r="I4" i="21"/>
  <c r="I14" i="21" s="1"/>
  <c r="AJ46" i="21"/>
  <c r="AJ48" i="21"/>
  <c r="AJ49" i="21"/>
  <c r="AJ53" i="21"/>
  <c r="D4" i="21"/>
  <c r="D14" i="21" s="1"/>
  <c r="AB55" i="21"/>
  <c r="AJ36" i="21"/>
  <c r="AJ37" i="21"/>
  <c r="AJ47" i="21"/>
  <c r="F10" i="21"/>
  <c r="C6" i="21"/>
  <c r="AG55" i="21"/>
  <c r="F6" i="21"/>
  <c r="AJ50" i="21"/>
  <c r="H29" i="21"/>
  <c r="G6" i="21"/>
  <c r="F8" i="21"/>
  <c r="AJ52" i="21"/>
  <c r="AH55" i="21"/>
  <c r="H6" i="21"/>
  <c r="AJ54" i="21"/>
  <c r="C8" i="21"/>
  <c r="AD55" i="21"/>
  <c r="E4" i="21"/>
  <c r="AJ38" i="21"/>
  <c r="AJ40" i="21"/>
  <c r="AJ41" i="21"/>
  <c r="G10" i="21"/>
  <c r="AJ35" i="21"/>
  <c r="K55" i="21"/>
  <c r="H4" i="21"/>
  <c r="AJ32" i="21"/>
  <c r="AJ33" i="21"/>
  <c r="AJ43" i="21"/>
  <c r="H8" i="21"/>
  <c r="E10" i="21"/>
  <c r="L55" i="21"/>
  <c r="AJ39" i="21"/>
  <c r="AC55" i="21"/>
  <c r="H13" i="21"/>
  <c r="C4" i="21"/>
  <c r="H10" i="21"/>
  <c r="AF55" i="21"/>
  <c r="AE55" i="21"/>
  <c r="C12" i="21"/>
  <c r="AJ34" i="21"/>
  <c r="F14" i="21" l="1"/>
  <c r="J6" i="21"/>
  <c r="E14" i="21"/>
  <c r="K6" i="21"/>
  <c r="L6" i="21" s="1"/>
  <c r="M6" i="21" s="1"/>
  <c r="H14" i="21"/>
  <c r="AJ55" i="21"/>
  <c r="K8" i="21"/>
  <c r="G14" i="21"/>
  <c r="J10" i="21"/>
  <c r="J8" i="21"/>
  <c r="K10" i="21"/>
  <c r="J4" i="21"/>
  <c r="K4" i="21"/>
  <c r="C14" i="21"/>
  <c r="K12" i="21"/>
  <c r="J12" i="21"/>
  <c r="J14" i="21" l="1"/>
  <c r="K14" i="21"/>
  <c r="L4" i="21"/>
  <c r="M4" i="21" s="1"/>
  <c r="M14" i="21" l="1"/>
  <c r="AD20" i="19" l="1"/>
  <c r="AD18" i="19"/>
  <c r="L44" i="17" l="1"/>
  <c r="F75" i="19"/>
  <c r="H75" i="19" s="1"/>
  <c r="F74" i="19"/>
  <c r="H74" i="19" s="1"/>
  <c r="J74" i="19" s="1"/>
  <c r="L74" i="19" s="1"/>
  <c r="N74" i="19" s="1"/>
  <c r="P74" i="19" s="1"/>
  <c r="R74" i="19" s="1"/>
  <c r="E74" i="19"/>
  <c r="G74" i="19" s="1"/>
  <c r="I74" i="19" s="1"/>
  <c r="K74" i="19" s="1"/>
  <c r="M74" i="19" s="1"/>
  <c r="O74" i="19" s="1"/>
  <c r="Q74" i="19" s="1"/>
  <c r="F72" i="19"/>
  <c r="F71" i="19"/>
  <c r="H71" i="19" s="1"/>
  <c r="J71" i="19" s="1"/>
  <c r="L71" i="19" s="1"/>
  <c r="N71" i="19" s="1"/>
  <c r="P71" i="19" s="1"/>
  <c r="R71" i="19" s="1"/>
  <c r="E71" i="19"/>
  <c r="G71" i="19" s="1"/>
  <c r="I71" i="19" s="1"/>
  <c r="K71" i="19" s="1"/>
  <c r="M71" i="19" s="1"/>
  <c r="O71" i="19" s="1"/>
  <c r="Q71" i="19" s="1"/>
  <c r="F69" i="19"/>
  <c r="H69" i="19" s="1"/>
  <c r="F68" i="19"/>
  <c r="E68" i="19"/>
  <c r="G68" i="19" s="1"/>
  <c r="I68" i="19" s="1"/>
  <c r="K68" i="19" s="1"/>
  <c r="M68" i="19" s="1"/>
  <c r="O68" i="19" s="1"/>
  <c r="Q68" i="19" s="1"/>
  <c r="H66" i="19"/>
  <c r="F66" i="19"/>
  <c r="F65" i="19"/>
  <c r="E65" i="19"/>
  <c r="G65" i="19" s="1"/>
  <c r="I65" i="19" s="1"/>
  <c r="K65" i="19" s="1"/>
  <c r="M65" i="19" s="1"/>
  <c r="O65" i="19" s="1"/>
  <c r="Q65" i="19" s="1"/>
  <c r="F63" i="19"/>
  <c r="H63" i="19" s="1"/>
  <c r="E62" i="19"/>
  <c r="G62" i="19" s="1"/>
  <c r="I62" i="19" s="1"/>
  <c r="K62" i="19" s="1"/>
  <c r="M62" i="19" s="1"/>
  <c r="O62" i="19" s="1"/>
  <c r="Q62" i="19" s="1"/>
  <c r="F60" i="19"/>
  <c r="H60" i="19" s="1"/>
  <c r="E59" i="19"/>
  <c r="G59" i="19" s="1"/>
  <c r="R53" i="19"/>
  <c r="P53" i="19"/>
  <c r="N53" i="19"/>
  <c r="L53" i="19"/>
  <c r="J53" i="19"/>
  <c r="H53" i="19"/>
  <c r="F53" i="19"/>
  <c r="Q52" i="19"/>
  <c r="O52" i="19"/>
  <c r="M52" i="19"/>
  <c r="K52" i="19"/>
  <c r="I52" i="19"/>
  <c r="G52" i="19"/>
  <c r="E52" i="19"/>
  <c r="E57" i="19" s="1"/>
  <c r="T51" i="19"/>
  <c r="T50" i="19"/>
  <c r="S50" i="19"/>
  <c r="T49" i="19"/>
  <c r="T48" i="19"/>
  <c r="S48" i="19"/>
  <c r="T47" i="19"/>
  <c r="S46" i="19"/>
  <c r="T45" i="19"/>
  <c r="S44" i="19"/>
  <c r="T43" i="19"/>
  <c r="S42" i="19"/>
  <c r="T41" i="19"/>
  <c r="S40" i="19"/>
  <c r="T39" i="19"/>
  <c r="S38" i="19"/>
  <c r="T37" i="19"/>
  <c r="S36" i="19"/>
  <c r="T35" i="19"/>
  <c r="S34" i="19"/>
  <c r="T33" i="19"/>
  <c r="S32" i="19"/>
  <c r="T31" i="19"/>
  <c r="S30" i="19"/>
  <c r="T29" i="19"/>
  <c r="S28" i="19"/>
  <c r="T27" i="19"/>
  <c r="S26" i="19"/>
  <c r="T25" i="19"/>
  <c r="S24" i="19"/>
  <c r="T23" i="19"/>
  <c r="S22" i="19"/>
  <c r="T21" i="19"/>
  <c r="S20" i="19"/>
  <c r="T19" i="19"/>
  <c r="S18" i="19"/>
  <c r="T17" i="19"/>
  <c r="T16" i="19"/>
  <c r="S16" i="19"/>
  <c r="T15" i="19"/>
  <c r="S14" i="19"/>
  <c r="T13" i="19"/>
  <c r="S12" i="19"/>
  <c r="T11" i="19"/>
  <c r="S10" i="19"/>
  <c r="T9" i="19"/>
  <c r="S8" i="19"/>
  <c r="T7" i="19"/>
  <c r="S6" i="19"/>
  <c r="T5" i="19"/>
  <c r="S4" i="19"/>
  <c r="AA3" i="19"/>
  <c r="AA2" i="19"/>
  <c r="Z1" i="19"/>
  <c r="AA1" i="19" s="1"/>
  <c r="I55" i="18"/>
  <c r="H55" i="18"/>
  <c r="G55" i="18"/>
  <c r="F55" i="18"/>
  <c r="E55" i="18"/>
  <c r="D55" i="18"/>
  <c r="F29" i="18"/>
  <c r="D29" i="18"/>
  <c r="B29" i="18"/>
  <c r="H27" i="18"/>
  <c r="H25" i="18"/>
  <c r="H23" i="18"/>
  <c r="H21" i="18"/>
  <c r="H19" i="18"/>
  <c r="H17" i="18"/>
  <c r="H14" i="18"/>
  <c r="F14" i="18"/>
  <c r="E14" i="18"/>
  <c r="D14" i="18"/>
  <c r="C14" i="18"/>
  <c r="H13" i="18"/>
  <c r="I12" i="18"/>
  <c r="G9" i="18"/>
  <c r="G7" i="18"/>
  <c r="G3" i="18"/>
  <c r="X10" i="19" l="1"/>
  <c r="P10" i="19" s="1"/>
  <c r="U50" i="19"/>
  <c r="U51" i="19" s="1"/>
  <c r="F67" i="19"/>
  <c r="E67" i="19" s="1"/>
  <c r="G57" i="19"/>
  <c r="F73" i="19"/>
  <c r="E73" i="19" s="1"/>
  <c r="E77" i="19"/>
  <c r="H29" i="18"/>
  <c r="J55" i="18"/>
  <c r="X26" i="19"/>
  <c r="L26" i="19" s="1"/>
  <c r="F78" i="19"/>
  <c r="U48" i="19"/>
  <c r="U49" i="19" s="1"/>
  <c r="U16" i="19"/>
  <c r="U17" i="19" s="1"/>
  <c r="X6" i="19"/>
  <c r="N6" i="19" s="1"/>
  <c r="S52" i="19"/>
  <c r="G77" i="19"/>
  <c r="J63" i="19"/>
  <c r="I57" i="19"/>
  <c r="H58" i="19"/>
  <c r="J69" i="19"/>
  <c r="H76" i="19"/>
  <c r="G76" i="19" s="1"/>
  <c r="J75" i="19"/>
  <c r="J6" i="19"/>
  <c r="X4" i="19"/>
  <c r="F10" i="19"/>
  <c r="X12" i="19"/>
  <c r="H12" i="19" s="1"/>
  <c r="T12" i="19" s="1"/>
  <c r="U12" i="19" s="1"/>
  <c r="U13" i="19" s="1"/>
  <c r="X14" i="19"/>
  <c r="X38" i="19"/>
  <c r="X48" i="19"/>
  <c r="T53" i="19"/>
  <c r="F58" i="19"/>
  <c r="H72" i="19"/>
  <c r="H78" i="19" s="1"/>
  <c r="X18" i="19"/>
  <c r="X28" i="19"/>
  <c r="I59" i="19"/>
  <c r="X32" i="19"/>
  <c r="H32" i="19" s="1"/>
  <c r="T32" i="19" s="1"/>
  <c r="U32" i="19" s="1"/>
  <c r="U33" i="19" s="1"/>
  <c r="X40" i="19"/>
  <c r="X46" i="19"/>
  <c r="J46" i="19" s="1"/>
  <c r="T46" i="19" s="1"/>
  <c r="U46" i="19" s="1"/>
  <c r="U47" i="19" s="1"/>
  <c r="F76" i="19"/>
  <c r="E76" i="19" s="1"/>
  <c r="F6" i="19"/>
  <c r="L10" i="19"/>
  <c r="X30" i="19"/>
  <c r="X42" i="19"/>
  <c r="X44" i="19"/>
  <c r="J66" i="19"/>
  <c r="H10" i="19"/>
  <c r="H6" i="19"/>
  <c r="L6" i="19"/>
  <c r="N10" i="19"/>
  <c r="X34" i="19"/>
  <c r="F70" i="19"/>
  <c r="E70" i="19" s="1"/>
  <c r="X8" i="19"/>
  <c r="X20" i="19"/>
  <c r="J60" i="19"/>
  <c r="X36" i="19"/>
  <c r="X16" i="19"/>
  <c r="X22" i="19"/>
  <c r="X24" i="19"/>
  <c r="J10" i="19" l="1"/>
  <c r="R10" i="19"/>
  <c r="J26" i="19"/>
  <c r="T10" i="19"/>
  <c r="U10" i="19" s="1"/>
  <c r="U11" i="19" s="1"/>
  <c r="L24" i="19"/>
  <c r="J24" i="19"/>
  <c r="T24" i="19" s="1"/>
  <c r="U24" i="19" s="1"/>
  <c r="U25" i="19" s="1"/>
  <c r="L8" i="19"/>
  <c r="J8" i="19"/>
  <c r="H8" i="19"/>
  <c r="F8" i="19"/>
  <c r="P8" i="19"/>
  <c r="N8" i="19"/>
  <c r="N40" i="19"/>
  <c r="L40" i="19"/>
  <c r="J40" i="19"/>
  <c r="H40" i="19"/>
  <c r="J76" i="19"/>
  <c r="I76" i="19" s="1"/>
  <c r="L75" i="19"/>
  <c r="L34" i="19"/>
  <c r="J34" i="19"/>
  <c r="H34" i="19"/>
  <c r="N34" i="19"/>
  <c r="N42" i="19"/>
  <c r="L42" i="19"/>
  <c r="J42" i="19"/>
  <c r="N14" i="19"/>
  <c r="L14" i="19"/>
  <c r="L66" i="19"/>
  <c r="F7" i="21" s="1"/>
  <c r="N22" i="19"/>
  <c r="L22" i="19"/>
  <c r="J22" i="19"/>
  <c r="H22" i="19"/>
  <c r="L44" i="19"/>
  <c r="J44" i="19"/>
  <c r="N38" i="19"/>
  <c r="L38" i="19"/>
  <c r="J38" i="19"/>
  <c r="H38" i="19"/>
  <c r="T26" i="19"/>
  <c r="U26" i="19" s="1"/>
  <c r="U27" i="19" s="1"/>
  <c r="L69" i="19"/>
  <c r="F9" i="21" s="1"/>
  <c r="L63" i="19"/>
  <c r="I77" i="19"/>
  <c r="K59" i="19"/>
  <c r="N30" i="19"/>
  <c r="L30" i="19"/>
  <c r="J30" i="19"/>
  <c r="H30" i="19"/>
  <c r="N28" i="19"/>
  <c r="L28" i="19"/>
  <c r="J28" i="19"/>
  <c r="H28" i="19"/>
  <c r="H73" i="19"/>
  <c r="G73" i="19" s="1"/>
  <c r="J72" i="19"/>
  <c r="L4" i="19"/>
  <c r="H4" i="19"/>
  <c r="F4" i="19"/>
  <c r="R4" i="19"/>
  <c r="R52" i="19" s="1"/>
  <c r="P4" i="19"/>
  <c r="N4" i="19"/>
  <c r="J4" i="19"/>
  <c r="J78" i="19"/>
  <c r="L60" i="19"/>
  <c r="H36" i="19"/>
  <c r="N36" i="19"/>
  <c r="L36" i="19"/>
  <c r="J36" i="19"/>
  <c r="N18" i="19"/>
  <c r="L18" i="19"/>
  <c r="J18" i="19"/>
  <c r="H18" i="19"/>
  <c r="F18" i="19"/>
  <c r="T6" i="19"/>
  <c r="U6" i="19" s="1"/>
  <c r="U7" i="19" s="1"/>
  <c r="L20" i="19"/>
  <c r="J20" i="19"/>
  <c r="H20" i="19"/>
  <c r="F20" i="19"/>
  <c r="P20" i="19"/>
  <c r="N20" i="19"/>
  <c r="K57" i="19"/>
  <c r="J58" i="19"/>
  <c r="L45" i="17"/>
  <c r="D44" i="17"/>
  <c r="D45" i="17" s="1"/>
  <c r="P52" i="19" l="1"/>
  <c r="J52" i="19"/>
  <c r="J9" i="21"/>
  <c r="K9" i="21"/>
  <c r="L10" i="21" s="1"/>
  <c r="M10" i="21" s="1"/>
  <c r="H52" i="19"/>
  <c r="J7" i="21"/>
  <c r="K7" i="21"/>
  <c r="L58" i="19"/>
  <c r="M57" i="19"/>
  <c r="T18" i="19"/>
  <c r="U18" i="19" s="1"/>
  <c r="U19" i="19" s="1"/>
  <c r="F59" i="19"/>
  <c r="T36" i="19"/>
  <c r="U36" i="19" s="1"/>
  <c r="U37" i="19" s="1"/>
  <c r="T4" i="19"/>
  <c r="F62" i="19"/>
  <c r="F52" i="19"/>
  <c r="F57" i="19" s="1"/>
  <c r="G8" i="18"/>
  <c r="I8" i="18" s="1"/>
  <c r="T44" i="19"/>
  <c r="U44" i="19" s="1"/>
  <c r="U45" i="19" s="1"/>
  <c r="T14" i="19"/>
  <c r="U14" i="19" s="1"/>
  <c r="U15" i="19" s="1"/>
  <c r="T30" i="19"/>
  <c r="U30" i="19" s="1"/>
  <c r="U31" i="19" s="1"/>
  <c r="N75" i="19"/>
  <c r="L76" i="19"/>
  <c r="K76" i="19" s="1"/>
  <c r="T8" i="19"/>
  <c r="U8" i="19" s="1"/>
  <c r="U9" i="19" s="1"/>
  <c r="L52" i="19"/>
  <c r="N69" i="19"/>
  <c r="F9" i="18"/>
  <c r="I9" i="18" s="1"/>
  <c r="T22" i="19"/>
  <c r="U22" i="19" s="1"/>
  <c r="U23" i="19" s="1"/>
  <c r="T42" i="19"/>
  <c r="U42" i="19" s="1"/>
  <c r="U43" i="19" s="1"/>
  <c r="N60" i="19"/>
  <c r="F3" i="18"/>
  <c r="T20" i="19"/>
  <c r="U20" i="19" s="1"/>
  <c r="U21" i="19" s="1"/>
  <c r="J73" i="19"/>
  <c r="I73" i="19" s="1"/>
  <c r="L72" i="19"/>
  <c r="F11" i="21" s="1"/>
  <c r="T40" i="19"/>
  <c r="U40" i="19" s="1"/>
  <c r="U41" i="19" s="1"/>
  <c r="H68" i="19"/>
  <c r="T38" i="19"/>
  <c r="U38" i="19" s="1"/>
  <c r="U39" i="19" s="1"/>
  <c r="G4" i="18"/>
  <c r="G6" i="18"/>
  <c r="I6" i="18" s="1"/>
  <c r="N52" i="19"/>
  <c r="T28" i="19"/>
  <c r="U28" i="19" s="1"/>
  <c r="U29" i="19" s="1"/>
  <c r="H65" i="19"/>
  <c r="K77" i="19"/>
  <c r="M59" i="19"/>
  <c r="N66" i="19"/>
  <c r="F7" i="18"/>
  <c r="I7" i="18" s="1"/>
  <c r="J8" i="18" s="1"/>
  <c r="K8" i="18" s="1"/>
  <c r="T34" i="19"/>
  <c r="U34" i="19" s="1"/>
  <c r="U35" i="19" s="1"/>
  <c r="G10" i="18"/>
  <c r="I10" i="18" s="1"/>
  <c r="N63" i="19"/>
  <c r="F5" i="18"/>
  <c r="K11" i="21" l="1"/>
  <c r="L12" i="21" s="1"/>
  <c r="M12" i="21" s="1"/>
  <c r="J11" i="21"/>
  <c r="K13" i="21"/>
  <c r="L8" i="21"/>
  <c r="M8" i="21" s="1"/>
  <c r="F13" i="21"/>
  <c r="J13" i="21"/>
  <c r="I15" i="21" s="1"/>
  <c r="H57" i="19"/>
  <c r="E56" i="19"/>
  <c r="E58" i="19" s="1"/>
  <c r="I3" i="18"/>
  <c r="H62" i="19"/>
  <c r="F64" i="19"/>
  <c r="E64" i="19" s="1"/>
  <c r="M77" i="19"/>
  <c r="O59" i="19"/>
  <c r="J68" i="19"/>
  <c r="H70" i="19"/>
  <c r="G70" i="19" s="1"/>
  <c r="P60" i="19"/>
  <c r="T52" i="19"/>
  <c r="U4" i="19"/>
  <c r="P75" i="19"/>
  <c r="N76" i="19"/>
  <c r="M76" i="19" s="1"/>
  <c r="P66" i="19"/>
  <c r="G14" i="18"/>
  <c r="I4" i="18"/>
  <c r="I14" i="18" s="1"/>
  <c r="L73" i="19"/>
  <c r="K73" i="19" s="1"/>
  <c r="N72" i="19"/>
  <c r="F11" i="18"/>
  <c r="I11" i="18" s="1"/>
  <c r="J12" i="18" s="1"/>
  <c r="K12" i="18" s="1"/>
  <c r="F77" i="19"/>
  <c r="F79" i="19" s="1"/>
  <c r="E79" i="19" s="1"/>
  <c r="H59" i="19"/>
  <c r="F61" i="19"/>
  <c r="E61" i="19" s="1"/>
  <c r="G5" i="18"/>
  <c r="G13" i="18" s="1"/>
  <c r="P63" i="19"/>
  <c r="J10" i="18"/>
  <c r="K10" i="18" s="1"/>
  <c r="J65" i="19"/>
  <c r="H67" i="19"/>
  <c r="G67" i="19" s="1"/>
  <c r="P69" i="19"/>
  <c r="O57" i="19"/>
  <c r="N58" i="19"/>
  <c r="L78" i="19"/>
  <c r="K15" i="21" l="1"/>
  <c r="L15" i="21" s="1"/>
  <c r="J15" i="21"/>
  <c r="O15" i="21"/>
  <c r="P15" i="21" s="1"/>
  <c r="N73" i="19"/>
  <c r="M73" i="19" s="1"/>
  <c r="P72" i="19"/>
  <c r="P78" i="19" s="1"/>
  <c r="O77" i="19"/>
  <c r="P82" i="19" s="1"/>
  <c r="Q59" i="19"/>
  <c r="Q77" i="19" s="1"/>
  <c r="P83" i="19" s="1"/>
  <c r="R63" i="19"/>
  <c r="U52" i="19"/>
  <c r="U53" i="19" s="1"/>
  <c r="U5" i="19"/>
  <c r="P76" i="19"/>
  <c r="O76" i="19" s="1"/>
  <c r="R75" i="19"/>
  <c r="R76" i="19" s="1"/>
  <c r="Q76" i="19" s="1"/>
  <c r="I5" i="18"/>
  <c r="J6" i="18" s="1"/>
  <c r="K6" i="18" s="1"/>
  <c r="J62" i="19"/>
  <c r="H64" i="19"/>
  <c r="G64" i="19" s="1"/>
  <c r="K14" i="18"/>
  <c r="R69" i="19"/>
  <c r="N78" i="19"/>
  <c r="F13" i="18"/>
  <c r="R60" i="19"/>
  <c r="H77" i="19"/>
  <c r="H79" i="19" s="1"/>
  <c r="G79" i="19" s="1"/>
  <c r="J59" i="19"/>
  <c r="H61" i="19"/>
  <c r="G61" i="19" s="1"/>
  <c r="J4" i="18"/>
  <c r="K4" i="18" s="1"/>
  <c r="Q57" i="19"/>
  <c r="R58" i="19" s="1"/>
  <c r="P58" i="19"/>
  <c r="R66" i="19"/>
  <c r="L65" i="19"/>
  <c r="J67" i="19"/>
  <c r="I67" i="19" s="1"/>
  <c r="L68" i="19"/>
  <c r="J70" i="19"/>
  <c r="I70" i="19" s="1"/>
  <c r="J57" i="19"/>
  <c r="G56" i="19"/>
  <c r="G58" i="19" s="1"/>
  <c r="I13" i="18" l="1"/>
  <c r="I15" i="18" s="1"/>
  <c r="J15" i="18" s="1"/>
  <c r="K15" i="18" s="1"/>
  <c r="J77" i="19"/>
  <c r="J79" i="19" s="1"/>
  <c r="I79" i="19" s="1"/>
  <c r="L59" i="19"/>
  <c r="J61" i="19"/>
  <c r="I61" i="19" s="1"/>
  <c r="I56" i="19"/>
  <c r="I58" i="19" s="1"/>
  <c r="L57" i="19"/>
  <c r="N65" i="19"/>
  <c r="L67" i="19"/>
  <c r="K67" i="19" s="1"/>
  <c r="L62" i="19"/>
  <c r="J64" i="19"/>
  <c r="I64" i="19" s="1"/>
  <c r="R72" i="19"/>
  <c r="R73" i="19" s="1"/>
  <c r="Q73" i="19" s="1"/>
  <c r="P73" i="19"/>
  <c r="O73" i="19" s="1"/>
  <c r="N68" i="19"/>
  <c r="L70" i="19"/>
  <c r="K70" i="19" s="1"/>
  <c r="P68" i="19" l="1"/>
  <c r="N70" i="19"/>
  <c r="M70" i="19" s="1"/>
  <c r="R78" i="19"/>
  <c r="P65" i="19"/>
  <c r="N67" i="19"/>
  <c r="M67" i="19" s="1"/>
  <c r="K56" i="19"/>
  <c r="K58" i="19" s="1"/>
  <c r="N57" i="19"/>
  <c r="N62" i="19"/>
  <c r="L64" i="19"/>
  <c r="K64" i="19" s="1"/>
  <c r="L77" i="19"/>
  <c r="L79" i="19" s="1"/>
  <c r="K79" i="19" s="1"/>
  <c r="N59" i="19"/>
  <c r="L61" i="19"/>
  <c r="K61" i="19" s="1"/>
  <c r="P62" i="19" l="1"/>
  <c r="N64" i="19"/>
  <c r="M64" i="19" s="1"/>
  <c r="M56" i="19"/>
  <c r="M58" i="19" s="1"/>
  <c r="P57" i="19"/>
  <c r="N77" i="19"/>
  <c r="N79" i="19" s="1"/>
  <c r="M79" i="19" s="1"/>
  <c r="P59" i="19"/>
  <c r="N61" i="19"/>
  <c r="M61" i="19" s="1"/>
  <c r="R65" i="19"/>
  <c r="R67" i="19" s="1"/>
  <c r="Q67" i="19" s="1"/>
  <c r="P67" i="19"/>
  <c r="O67" i="19" s="1"/>
  <c r="R68" i="19"/>
  <c r="R70" i="19" s="1"/>
  <c r="Q70" i="19" s="1"/>
  <c r="P70" i="19"/>
  <c r="O70" i="19" s="1"/>
  <c r="R62" i="19" l="1"/>
  <c r="R64" i="19" s="1"/>
  <c r="Q64" i="19" s="1"/>
  <c r="P64" i="19"/>
  <c r="O64" i="19" s="1"/>
  <c r="P77" i="19"/>
  <c r="P79" i="19" s="1"/>
  <c r="O79" i="19" s="1"/>
  <c r="R59" i="19"/>
  <c r="P61" i="19"/>
  <c r="O61" i="19" s="1"/>
  <c r="O56" i="19"/>
  <c r="O58" i="19" s="1"/>
  <c r="R57" i="19"/>
  <c r="R82" i="19"/>
  <c r="Q82" i="19" s="1"/>
  <c r="R83" i="19" l="1"/>
  <c r="Q83" i="19" s="1"/>
  <c r="Q56" i="19"/>
  <c r="Q58" i="19" s="1"/>
  <c r="R77" i="19"/>
  <c r="R79" i="19" s="1"/>
  <c r="Q79" i="19" s="1"/>
  <c r="R61" i="19"/>
  <c r="Q61" i="19" s="1"/>
</calcChain>
</file>

<file path=xl/sharedStrings.xml><?xml version="1.0" encoding="utf-8"?>
<sst xmlns="http://schemas.openxmlformats.org/spreadsheetml/2006/main" count="797" uniqueCount="293">
  <si>
    <t>プロジェクト名</t>
    <rPh sb="6" eb="7">
      <t>メイ</t>
    </rPh>
    <phoneticPr fontId="2"/>
  </si>
  <si>
    <t>顧客</t>
    <rPh sb="0" eb="2">
      <t>コキャク</t>
    </rPh>
    <phoneticPr fontId="2"/>
  </si>
  <si>
    <t>エンドユーザ</t>
    <phoneticPr fontId="2"/>
  </si>
  <si>
    <t>契約形態</t>
    <rPh sb="0" eb="2">
      <t>ケイヤク</t>
    </rPh>
    <rPh sb="2" eb="4">
      <t>ケイタイ</t>
    </rPh>
    <phoneticPr fontId="2"/>
  </si>
  <si>
    <t>中間検収有無</t>
    <rPh sb="0" eb="2">
      <t>チュウカン</t>
    </rPh>
    <rPh sb="2" eb="4">
      <t>ケンシュウ</t>
    </rPh>
    <rPh sb="4" eb="6">
      <t>ウム</t>
    </rPh>
    <phoneticPr fontId="2"/>
  </si>
  <si>
    <t>主管部門</t>
    <rPh sb="0" eb="2">
      <t>シュカン</t>
    </rPh>
    <rPh sb="2" eb="4">
      <t>ブモン</t>
    </rPh>
    <phoneticPr fontId="2"/>
  </si>
  <si>
    <t>営業部門</t>
    <rPh sb="0" eb="2">
      <t>エイギョウ</t>
    </rPh>
    <rPh sb="2" eb="4">
      <t>ブモン</t>
    </rPh>
    <phoneticPr fontId="2"/>
  </si>
  <si>
    <t>契約予定日</t>
    <rPh sb="0" eb="2">
      <t>ケイヤク</t>
    </rPh>
    <rPh sb="2" eb="4">
      <t>ヨテイ</t>
    </rPh>
    <rPh sb="4" eb="5">
      <t>ヒ</t>
    </rPh>
    <phoneticPr fontId="2"/>
  </si>
  <si>
    <t>契約金額</t>
    <rPh sb="0" eb="2">
      <t>ケイヤク</t>
    </rPh>
    <rPh sb="2" eb="4">
      <t>キンガク</t>
    </rPh>
    <phoneticPr fontId="2"/>
  </si>
  <si>
    <t>開発期間（予定）</t>
    <rPh sb="0" eb="2">
      <t>カイハツ</t>
    </rPh>
    <rPh sb="2" eb="4">
      <t>キカン</t>
    </rPh>
    <rPh sb="5" eb="7">
      <t>ヨテイ</t>
    </rPh>
    <phoneticPr fontId="2"/>
  </si>
  <si>
    <t>開発期間（実績）</t>
    <rPh sb="0" eb="2">
      <t>カイハツ</t>
    </rPh>
    <rPh sb="2" eb="4">
      <t>キカン</t>
    </rPh>
    <rPh sb="5" eb="7">
      <t>ジッセキ</t>
    </rPh>
    <phoneticPr fontId="2"/>
  </si>
  <si>
    <t>瑕疵担保期間</t>
    <rPh sb="0" eb="2">
      <t>カシ</t>
    </rPh>
    <rPh sb="2" eb="4">
      <t>タンポ</t>
    </rPh>
    <rPh sb="4" eb="6">
      <t>キカン</t>
    </rPh>
    <phoneticPr fontId="2"/>
  </si>
  <si>
    <t>開発環境</t>
    <rPh sb="0" eb="2">
      <t>カイハツ</t>
    </rPh>
    <rPh sb="2" eb="4">
      <t>カンキョウ</t>
    </rPh>
    <phoneticPr fontId="2"/>
  </si>
  <si>
    <t>開発言語</t>
    <rPh sb="0" eb="2">
      <t>カイハツ</t>
    </rPh>
    <rPh sb="2" eb="4">
      <t>ゲンゴ</t>
    </rPh>
    <phoneticPr fontId="2"/>
  </si>
  <si>
    <t>開発目的</t>
    <rPh sb="0" eb="2">
      <t>カイハツ</t>
    </rPh>
    <rPh sb="2" eb="4">
      <t>モクテキ</t>
    </rPh>
    <phoneticPr fontId="2"/>
  </si>
  <si>
    <t>納品予定日</t>
    <rPh sb="0" eb="2">
      <t>ノウヒン</t>
    </rPh>
    <rPh sb="2" eb="4">
      <t>ヨテイ</t>
    </rPh>
    <rPh sb="4" eb="5">
      <t>ヒ</t>
    </rPh>
    <phoneticPr fontId="2"/>
  </si>
  <si>
    <t>出荷判定有無</t>
    <rPh sb="0" eb="2">
      <t>シュッカ</t>
    </rPh>
    <rPh sb="2" eb="4">
      <t>ハンテイ</t>
    </rPh>
    <rPh sb="4" eb="6">
      <t>ウム</t>
    </rPh>
    <phoneticPr fontId="2"/>
  </si>
  <si>
    <t>成果物</t>
    <rPh sb="0" eb="3">
      <t>セイカブツ</t>
    </rPh>
    <phoneticPr fontId="2"/>
  </si>
  <si>
    <t>品質基準</t>
    <rPh sb="0" eb="2">
      <t>ヒンシツ</t>
    </rPh>
    <rPh sb="2" eb="4">
      <t>キジュン</t>
    </rPh>
    <phoneticPr fontId="2"/>
  </si>
  <si>
    <t>体制</t>
    <rPh sb="0" eb="2">
      <t>タイセイ</t>
    </rPh>
    <phoneticPr fontId="2"/>
  </si>
  <si>
    <t>会議体</t>
    <rPh sb="0" eb="3">
      <t>カイギタイ</t>
    </rPh>
    <phoneticPr fontId="2"/>
  </si>
  <si>
    <t>スケジュール</t>
    <phoneticPr fontId="2"/>
  </si>
  <si>
    <t>想定リスク</t>
    <rPh sb="0" eb="2">
      <t>ソウテイ</t>
    </rPh>
    <phoneticPr fontId="2"/>
  </si>
  <si>
    <t>影響度</t>
    <rPh sb="0" eb="3">
      <t>エイキョウド</t>
    </rPh>
    <phoneticPr fontId="2"/>
  </si>
  <si>
    <t>対策</t>
    <rPh sb="0" eb="2">
      <t>タイサク</t>
    </rPh>
    <phoneticPr fontId="2"/>
  </si>
  <si>
    <t>ＰＭ</t>
    <phoneticPr fontId="2"/>
  </si>
  <si>
    <t>ＰＬ</t>
    <phoneticPr fontId="2"/>
  </si>
  <si>
    <t>営業担当</t>
    <rPh sb="0" eb="2">
      <t>エイギョウ</t>
    </rPh>
    <rPh sb="2" eb="4">
      <t>タントウ</t>
    </rPh>
    <phoneticPr fontId="2"/>
  </si>
  <si>
    <t>契約日</t>
    <rPh sb="0" eb="3">
      <t>ケイヤクビ</t>
    </rPh>
    <phoneticPr fontId="2"/>
  </si>
  <si>
    <t>見積提出予定日</t>
    <rPh sb="0" eb="2">
      <t>ミツモリ</t>
    </rPh>
    <rPh sb="2" eb="4">
      <t>テイシュツ</t>
    </rPh>
    <rPh sb="4" eb="6">
      <t>ヨテイ</t>
    </rPh>
    <rPh sb="6" eb="7">
      <t>ビ</t>
    </rPh>
    <phoneticPr fontId="2"/>
  </si>
  <si>
    <t>見積提出日</t>
    <rPh sb="0" eb="2">
      <t>ミツモリ</t>
    </rPh>
    <rPh sb="2" eb="4">
      <t>テイシュツ</t>
    </rPh>
    <rPh sb="4" eb="5">
      <t>ビ</t>
    </rPh>
    <phoneticPr fontId="2"/>
  </si>
  <si>
    <t>見積金額</t>
    <rPh sb="0" eb="2">
      <t>ミツモリ</t>
    </rPh>
    <rPh sb="2" eb="4">
      <t>キンガク</t>
    </rPh>
    <phoneticPr fontId="2"/>
  </si>
  <si>
    <t>検収予定日</t>
    <rPh sb="0" eb="2">
      <t>ケンシュウ</t>
    </rPh>
    <rPh sb="2" eb="4">
      <t>ヨテイ</t>
    </rPh>
    <rPh sb="4" eb="5">
      <t>ヒ</t>
    </rPh>
    <phoneticPr fontId="2"/>
  </si>
  <si>
    <t>納品日</t>
    <rPh sb="0" eb="2">
      <t>ノウヒン</t>
    </rPh>
    <rPh sb="2" eb="3">
      <t>ヒ</t>
    </rPh>
    <phoneticPr fontId="2"/>
  </si>
  <si>
    <t>検収日</t>
    <rPh sb="0" eb="2">
      <t>ケンシュウ</t>
    </rPh>
    <rPh sb="2" eb="3">
      <t>ヒ</t>
    </rPh>
    <phoneticPr fontId="2"/>
  </si>
  <si>
    <t>開発範囲
（スコープ）</t>
    <rPh sb="0" eb="2">
      <t>カイハツ</t>
    </rPh>
    <rPh sb="2" eb="4">
      <t>ハンイ</t>
    </rPh>
    <phoneticPr fontId="2"/>
  </si>
  <si>
    <t>概要</t>
    <rPh sb="0" eb="2">
      <t>ガイヨウ</t>
    </rPh>
    <phoneticPr fontId="2"/>
  </si>
  <si>
    <t>主管</t>
    <rPh sb="0" eb="2">
      <t>シュカン</t>
    </rPh>
    <phoneticPr fontId="2"/>
  </si>
  <si>
    <t>計画要旨</t>
    <rPh sb="0" eb="2">
      <t>ケイカク</t>
    </rPh>
    <rPh sb="2" eb="4">
      <t>ヨウシ</t>
    </rPh>
    <phoneticPr fontId="2"/>
  </si>
  <si>
    <t>人件費</t>
    <rPh sb="0" eb="3">
      <t>ジンケンヒ</t>
    </rPh>
    <phoneticPr fontId="2"/>
  </si>
  <si>
    <t>ソフト費用</t>
    <rPh sb="3" eb="5">
      <t>ヒヨウ</t>
    </rPh>
    <phoneticPr fontId="2"/>
  </si>
  <si>
    <t>ハード費用</t>
    <rPh sb="3" eb="5">
      <t>ヒヨウ</t>
    </rPh>
    <phoneticPr fontId="2"/>
  </si>
  <si>
    <t>ネットワーク費用</t>
    <rPh sb="6" eb="8">
      <t>ヒヨウ</t>
    </rPh>
    <phoneticPr fontId="2"/>
  </si>
  <si>
    <t>外注費</t>
    <rPh sb="0" eb="2">
      <t>ガイチュウ</t>
    </rPh>
    <rPh sb="2" eb="3">
      <t>ヒ</t>
    </rPh>
    <phoneticPr fontId="2"/>
  </si>
  <si>
    <t>保守費用</t>
    <rPh sb="0" eb="2">
      <t>ホシュ</t>
    </rPh>
    <rPh sb="2" eb="4">
      <t>ヒヨウ</t>
    </rPh>
    <phoneticPr fontId="2"/>
  </si>
  <si>
    <t>ライセンス費用</t>
    <rPh sb="5" eb="7">
      <t>ヒヨウ</t>
    </rPh>
    <phoneticPr fontId="2"/>
  </si>
  <si>
    <t>マシン費用</t>
    <rPh sb="3" eb="5">
      <t>ヒヨウ</t>
    </rPh>
    <phoneticPr fontId="2"/>
  </si>
  <si>
    <t>備品費用</t>
    <rPh sb="0" eb="2">
      <t>ビヒン</t>
    </rPh>
    <rPh sb="2" eb="4">
      <t>ヒヨウ</t>
    </rPh>
    <phoneticPr fontId="2"/>
  </si>
  <si>
    <t>※契約金額－コスト総額</t>
    <rPh sb="1" eb="3">
      <t>ケイヤク</t>
    </rPh>
    <rPh sb="3" eb="5">
      <t>キンガク</t>
    </rPh>
    <rPh sb="9" eb="11">
      <t>ソウガク</t>
    </rPh>
    <phoneticPr fontId="2"/>
  </si>
  <si>
    <t>工程</t>
    <rPh sb="0" eb="2">
      <t>コウテイ</t>
    </rPh>
    <phoneticPr fontId="2"/>
  </si>
  <si>
    <t>ＳＡ</t>
    <phoneticPr fontId="2"/>
  </si>
  <si>
    <t>ＵＩ</t>
    <phoneticPr fontId="2"/>
  </si>
  <si>
    <t>ＳＳ</t>
    <phoneticPr fontId="2"/>
  </si>
  <si>
    <t>ＭＫ</t>
    <phoneticPr fontId="2"/>
  </si>
  <si>
    <t>ＰＳ</t>
    <phoneticPr fontId="2"/>
  </si>
  <si>
    <t>ＰＴ</t>
    <phoneticPr fontId="2"/>
  </si>
  <si>
    <t>ＩＴ</t>
    <phoneticPr fontId="2"/>
  </si>
  <si>
    <t>ＳＴ</t>
    <phoneticPr fontId="2"/>
  </si>
  <si>
    <t>ＯＴ</t>
    <phoneticPr fontId="2"/>
  </si>
  <si>
    <t>要件定義</t>
    <rPh sb="0" eb="2">
      <t>ヨウケン</t>
    </rPh>
    <rPh sb="2" eb="4">
      <t>テイギ</t>
    </rPh>
    <phoneticPr fontId="2"/>
  </si>
  <si>
    <t>システム構造設計</t>
    <rPh sb="4" eb="6">
      <t>コウゾウ</t>
    </rPh>
    <rPh sb="6" eb="8">
      <t>セッケイ</t>
    </rPh>
    <phoneticPr fontId="2"/>
  </si>
  <si>
    <t>プログラム設計</t>
    <rPh sb="5" eb="7">
      <t>セッケイ</t>
    </rPh>
    <phoneticPr fontId="2"/>
  </si>
  <si>
    <t>プログラミング</t>
    <phoneticPr fontId="2"/>
  </si>
  <si>
    <t>プログラムテスト</t>
    <phoneticPr fontId="2"/>
  </si>
  <si>
    <t>結合テスト</t>
    <rPh sb="0" eb="2">
      <t>ケツゴウ</t>
    </rPh>
    <phoneticPr fontId="2"/>
  </si>
  <si>
    <t>システムテスト</t>
    <phoneticPr fontId="2"/>
  </si>
  <si>
    <t>納品対象</t>
    <rPh sb="0" eb="2">
      <t>ノウヒン</t>
    </rPh>
    <rPh sb="2" eb="4">
      <t>タイショウ</t>
    </rPh>
    <phoneticPr fontId="2"/>
  </si>
  <si>
    <t>顧客提供物</t>
    <rPh sb="0" eb="2">
      <t>コキャク</t>
    </rPh>
    <rPh sb="2" eb="4">
      <t>テイキョウ</t>
    </rPh>
    <rPh sb="4" eb="5">
      <t>ブツ</t>
    </rPh>
    <phoneticPr fontId="2"/>
  </si>
  <si>
    <t>開発規模</t>
    <rPh sb="0" eb="2">
      <t>カイハツ</t>
    </rPh>
    <rPh sb="2" eb="4">
      <t>キボ</t>
    </rPh>
    <phoneticPr fontId="2"/>
  </si>
  <si>
    <t>画面数</t>
    <rPh sb="0" eb="2">
      <t>ガメン</t>
    </rPh>
    <rPh sb="2" eb="3">
      <t>スウ</t>
    </rPh>
    <phoneticPr fontId="2"/>
  </si>
  <si>
    <t>バッチ数</t>
    <rPh sb="3" eb="4">
      <t>スウ</t>
    </rPh>
    <phoneticPr fontId="2"/>
  </si>
  <si>
    <t>データベース</t>
    <phoneticPr fontId="2"/>
  </si>
  <si>
    <t>工程と成果物</t>
    <rPh sb="0" eb="2">
      <t>コウテイ</t>
    </rPh>
    <rPh sb="3" eb="6">
      <t>セイカブツ</t>
    </rPh>
    <phoneticPr fontId="2"/>
  </si>
  <si>
    <t>開発</t>
    <rPh sb="0" eb="2">
      <t>カイハツ</t>
    </rPh>
    <phoneticPr fontId="2"/>
  </si>
  <si>
    <t>開発区分／月</t>
    <rPh sb="0" eb="2">
      <t>カイハツ</t>
    </rPh>
    <rPh sb="2" eb="4">
      <t>クブン</t>
    </rPh>
    <rPh sb="5" eb="6">
      <t>ツキ</t>
    </rPh>
    <phoneticPr fontId="2"/>
  </si>
  <si>
    <t>備考</t>
    <rPh sb="0" eb="2">
      <t>ビコウ</t>
    </rPh>
    <phoneticPr fontId="2"/>
  </si>
  <si>
    <t>4月</t>
    <rPh sb="1" eb="2">
      <t>ツキ</t>
    </rPh>
    <phoneticPr fontId="2"/>
  </si>
  <si>
    <t>5月</t>
    <rPh sb="1" eb="2">
      <t>ツキ</t>
    </rPh>
    <phoneticPr fontId="2"/>
  </si>
  <si>
    <t>6月</t>
    <rPh sb="1" eb="2">
      <t>ツキ</t>
    </rPh>
    <phoneticPr fontId="2"/>
  </si>
  <si>
    <t>7月</t>
    <rPh sb="1" eb="2">
      <t>ツキ</t>
    </rPh>
    <phoneticPr fontId="2"/>
  </si>
  <si>
    <t>8月</t>
    <rPh sb="1" eb="2">
      <t>ツキ</t>
    </rPh>
    <phoneticPr fontId="2"/>
  </si>
  <si>
    <t>9月</t>
    <rPh sb="1" eb="2">
      <t>ツキ</t>
    </rPh>
    <phoneticPr fontId="2"/>
  </si>
  <si>
    <t>10月</t>
    <rPh sb="2" eb="3">
      <t>ツキ</t>
    </rPh>
    <phoneticPr fontId="2"/>
  </si>
  <si>
    <t>11月</t>
    <rPh sb="2" eb="3">
      <t>ツキ</t>
    </rPh>
    <phoneticPr fontId="2"/>
  </si>
  <si>
    <t>12月</t>
    <rPh sb="2" eb="3">
      <t>ツキ</t>
    </rPh>
    <phoneticPr fontId="2"/>
  </si>
  <si>
    <t>1月</t>
    <rPh sb="1" eb="2">
      <t>ツキ</t>
    </rPh>
    <phoneticPr fontId="2"/>
  </si>
  <si>
    <t>2月</t>
    <rPh sb="1" eb="2">
      <t>ツキ</t>
    </rPh>
    <phoneticPr fontId="2"/>
  </si>
  <si>
    <t>3月</t>
    <rPh sb="1" eb="2">
      <t>ツキ</t>
    </rPh>
    <phoneticPr fontId="2"/>
  </si>
  <si>
    <t>顧客定例会</t>
    <rPh sb="0" eb="2">
      <t>コキャク</t>
    </rPh>
    <rPh sb="2" eb="5">
      <t>テイレイカイ</t>
    </rPh>
    <phoneticPr fontId="2"/>
  </si>
  <si>
    <t>顧客レビュー会</t>
    <rPh sb="0" eb="2">
      <t>コキャク</t>
    </rPh>
    <rPh sb="6" eb="7">
      <t>カイ</t>
    </rPh>
    <phoneticPr fontId="2"/>
  </si>
  <si>
    <t>ＰＪ内定例会</t>
    <rPh sb="2" eb="3">
      <t>ナイ</t>
    </rPh>
    <rPh sb="3" eb="6">
      <t>テイレイカイ</t>
    </rPh>
    <phoneticPr fontId="2"/>
  </si>
  <si>
    <t>ＰＪ内進捗会議</t>
    <rPh sb="2" eb="3">
      <t>ナイ</t>
    </rPh>
    <rPh sb="3" eb="5">
      <t>シンチョク</t>
    </rPh>
    <rPh sb="5" eb="7">
      <t>カイギ</t>
    </rPh>
    <phoneticPr fontId="2"/>
  </si>
  <si>
    <t>リスク内容①</t>
    <rPh sb="3" eb="5">
      <t>ナイヨウ</t>
    </rPh>
    <phoneticPr fontId="2"/>
  </si>
  <si>
    <t>リスク内容②</t>
    <rPh sb="3" eb="5">
      <t>ナイヨウ</t>
    </rPh>
    <phoneticPr fontId="2"/>
  </si>
  <si>
    <t>※影響度は工程または費用面へのインパクトを記入、またその際の対策を記入</t>
    <rPh sb="1" eb="4">
      <t>エイキョウド</t>
    </rPh>
    <rPh sb="5" eb="7">
      <t>コウテイ</t>
    </rPh>
    <rPh sb="10" eb="13">
      <t>ヒヨウメン</t>
    </rPh>
    <rPh sb="21" eb="23">
      <t>キニュウ</t>
    </rPh>
    <rPh sb="28" eb="29">
      <t>サイ</t>
    </rPh>
    <rPh sb="30" eb="32">
      <t>タイサク</t>
    </rPh>
    <rPh sb="33" eb="35">
      <t>キニュウ</t>
    </rPh>
    <phoneticPr fontId="2"/>
  </si>
  <si>
    <t>プログラム詳細設計書</t>
    <rPh sb="5" eb="7">
      <t>ショウサイ</t>
    </rPh>
    <rPh sb="7" eb="10">
      <t>セッケイショ</t>
    </rPh>
    <phoneticPr fontId="2"/>
  </si>
  <si>
    <t>プログラム</t>
    <phoneticPr fontId="2"/>
  </si>
  <si>
    <t>単体テスト仕様書</t>
    <rPh sb="0" eb="2">
      <t>タンタイ</t>
    </rPh>
    <rPh sb="5" eb="8">
      <t>シヨウショ</t>
    </rPh>
    <phoneticPr fontId="2"/>
  </si>
  <si>
    <t>結合テスト仕様書</t>
    <rPh sb="0" eb="2">
      <t>ケツゴウ</t>
    </rPh>
    <rPh sb="5" eb="8">
      <t>シヨウショ</t>
    </rPh>
    <phoneticPr fontId="2"/>
  </si>
  <si>
    <t>システムテスト仕様書</t>
    <rPh sb="7" eb="10">
      <t>シヨウショ</t>
    </rPh>
    <phoneticPr fontId="2"/>
  </si>
  <si>
    <t>要件定義書（業務要件、機能要件、非機能要件）</t>
    <rPh sb="0" eb="2">
      <t>ヨウケン</t>
    </rPh>
    <rPh sb="2" eb="5">
      <t>テイギショ</t>
    </rPh>
    <rPh sb="6" eb="8">
      <t>ギョウム</t>
    </rPh>
    <rPh sb="8" eb="10">
      <t>ヨウケン</t>
    </rPh>
    <rPh sb="11" eb="13">
      <t>キノウ</t>
    </rPh>
    <rPh sb="13" eb="15">
      <t>ヨウケン</t>
    </rPh>
    <rPh sb="16" eb="17">
      <t>ヒ</t>
    </rPh>
    <rPh sb="17" eb="19">
      <t>キノウ</t>
    </rPh>
    <rPh sb="19" eb="21">
      <t>ヨウケン</t>
    </rPh>
    <phoneticPr fontId="2"/>
  </si>
  <si>
    <t>基本設計</t>
    <rPh sb="0" eb="2">
      <t>キホン</t>
    </rPh>
    <rPh sb="2" eb="4">
      <t>セッケイ</t>
    </rPh>
    <phoneticPr fontId="2"/>
  </si>
  <si>
    <t>基本設計書（画面設計、バッチ設計）</t>
    <rPh sb="0" eb="2">
      <t>キホン</t>
    </rPh>
    <rPh sb="2" eb="4">
      <t>セッケイ</t>
    </rPh>
    <rPh sb="4" eb="5">
      <t>ショ</t>
    </rPh>
    <rPh sb="6" eb="8">
      <t>ガメン</t>
    </rPh>
    <rPh sb="8" eb="10">
      <t>セッケイ</t>
    </rPh>
    <rPh sb="14" eb="16">
      <t>セッケイ</t>
    </rPh>
    <phoneticPr fontId="2"/>
  </si>
  <si>
    <t>システム構造設計書、テーブル設計書</t>
    <rPh sb="4" eb="6">
      <t>コウゾウ</t>
    </rPh>
    <rPh sb="6" eb="9">
      <t>セッケイショ</t>
    </rPh>
    <rPh sb="14" eb="17">
      <t>セッケイショ</t>
    </rPh>
    <phoneticPr fontId="2"/>
  </si>
  <si>
    <t>作成予定</t>
    <rPh sb="0" eb="2">
      <t>サクセイ</t>
    </rPh>
    <rPh sb="2" eb="4">
      <t>ヨテイ</t>
    </rPh>
    <phoneticPr fontId="2"/>
  </si>
  <si>
    <t>詳細設計</t>
    <rPh sb="0" eb="2">
      <t>ショウサイ</t>
    </rPh>
    <rPh sb="2" eb="4">
      <t>セッケイ</t>
    </rPh>
    <phoneticPr fontId="2"/>
  </si>
  <si>
    <t>構造設計</t>
    <rPh sb="0" eb="2">
      <t>コウゾウ</t>
    </rPh>
    <rPh sb="2" eb="4">
      <t>セッケイ</t>
    </rPh>
    <phoneticPr fontId="2"/>
  </si>
  <si>
    <t>不具合検出指標</t>
    <rPh sb="0" eb="3">
      <t>フグアイ</t>
    </rPh>
    <rPh sb="3" eb="5">
      <t>ケンシュツ</t>
    </rPh>
    <rPh sb="5" eb="7">
      <t>シヒョウ</t>
    </rPh>
    <phoneticPr fontId="2"/>
  </si>
  <si>
    <t>レビュー指摘指標</t>
    <rPh sb="4" eb="6">
      <t>シテキ</t>
    </rPh>
    <rPh sb="6" eb="8">
      <t>シヒョウ</t>
    </rPh>
    <phoneticPr fontId="2"/>
  </si>
  <si>
    <t>出荷（運用）テスト</t>
    <rPh sb="0" eb="2">
      <t>シュッカ</t>
    </rPh>
    <rPh sb="3" eb="5">
      <t>ウンヨウ</t>
    </rPh>
    <phoneticPr fontId="2"/>
  </si>
  <si>
    <t>運用（シナリオ）テスト仕様書</t>
    <rPh sb="0" eb="2">
      <t>ウンヨウ</t>
    </rPh>
    <rPh sb="11" eb="14">
      <t>シヨウショ</t>
    </rPh>
    <phoneticPr fontId="2"/>
  </si>
  <si>
    <t>受注工程</t>
    <rPh sb="0" eb="2">
      <t>ジュチュウ</t>
    </rPh>
    <rPh sb="2" eb="4">
      <t>コウテイ</t>
    </rPh>
    <phoneticPr fontId="2"/>
  </si>
  <si>
    <t>予定</t>
    <rPh sb="0" eb="2">
      <t>ヨテイ</t>
    </rPh>
    <phoneticPr fontId="2"/>
  </si>
  <si>
    <t>実績</t>
    <rPh sb="0" eb="2">
      <t>ジッセキ</t>
    </rPh>
    <phoneticPr fontId="2"/>
  </si>
  <si>
    <t>結果ｴﾋﾞﾃﾞﾝｽ有無</t>
    <rPh sb="0" eb="2">
      <t>ケッカ</t>
    </rPh>
    <rPh sb="9" eb="11">
      <t>ウム</t>
    </rPh>
    <phoneticPr fontId="2"/>
  </si>
  <si>
    <t>要件定義書</t>
    <rPh sb="0" eb="2">
      <t>ヨウケン</t>
    </rPh>
    <rPh sb="2" eb="4">
      <t>テイギ</t>
    </rPh>
    <rPh sb="4" eb="5">
      <t>ショ</t>
    </rPh>
    <phoneticPr fontId="2"/>
  </si>
  <si>
    <t>損益計画</t>
    <rPh sb="0" eb="2">
      <t>ソンエキ</t>
    </rPh>
    <rPh sb="2" eb="4">
      <t>ケイカク</t>
    </rPh>
    <phoneticPr fontId="2"/>
  </si>
  <si>
    <t>損益実績</t>
    <rPh sb="0" eb="2">
      <t>ソンエキ</t>
    </rPh>
    <rPh sb="2" eb="4">
      <t>ジッセキ</t>
    </rPh>
    <phoneticPr fontId="2"/>
  </si>
  <si>
    <t>　</t>
    <phoneticPr fontId="2"/>
  </si>
  <si>
    <t>利益率</t>
    <rPh sb="0" eb="2">
      <t>リエキ</t>
    </rPh>
    <rPh sb="2" eb="3">
      <t>リツ</t>
    </rPh>
    <phoneticPr fontId="2"/>
  </si>
  <si>
    <t>レビュー指摘件数</t>
    <rPh sb="4" eb="6">
      <t>シテキ</t>
    </rPh>
    <rPh sb="6" eb="8">
      <t>ケンスウ</t>
    </rPh>
    <phoneticPr fontId="2"/>
  </si>
  <si>
    <t>不具合検出件数</t>
    <rPh sb="0" eb="3">
      <t>フグアイ</t>
    </rPh>
    <rPh sb="3" eb="5">
      <t>ケンシュツ</t>
    </rPh>
    <rPh sb="5" eb="7">
      <t>ケンスウ</t>
    </rPh>
    <phoneticPr fontId="2"/>
  </si>
  <si>
    <t>社長</t>
    <rPh sb="0" eb="2">
      <t>シャチョウ</t>
    </rPh>
    <phoneticPr fontId="2"/>
  </si>
  <si>
    <t>（第1版）</t>
    <rPh sb="1" eb="2">
      <t>ダイ</t>
    </rPh>
    <rPh sb="3" eb="4">
      <t>ハン</t>
    </rPh>
    <phoneticPr fontId="2"/>
  </si>
  <si>
    <t>受注日(証憑）</t>
    <rPh sb="0" eb="2">
      <t>ジュチュウ</t>
    </rPh>
    <rPh sb="2" eb="3">
      <t>ビ</t>
    </rPh>
    <rPh sb="4" eb="6">
      <t>ショウヒョウ</t>
    </rPh>
    <phoneticPr fontId="2"/>
  </si>
  <si>
    <t>注文書受領日</t>
    <rPh sb="0" eb="3">
      <t>チュウモンショ</t>
    </rPh>
    <rPh sb="3" eb="5">
      <t>ジュリョウ</t>
    </rPh>
    <rPh sb="5" eb="6">
      <t>ビ</t>
    </rPh>
    <phoneticPr fontId="2"/>
  </si>
  <si>
    <t>仮発注日１</t>
    <rPh sb="0" eb="1">
      <t>カリ</t>
    </rPh>
    <rPh sb="1" eb="3">
      <t>ハッチュウ</t>
    </rPh>
    <rPh sb="3" eb="4">
      <t>ビ</t>
    </rPh>
    <phoneticPr fontId="2"/>
  </si>
  <si>
    <t>仮発注日２</t>
    <rPh sb="0" eb="1">
      <t>カリ</t>
    </rPh>
    <rPh sb="1" eb="3">
      <t>ハッチュウ</t>
    </rPh>
    <rPh sb="3" eb="4">
      <t>ビ</t>
    </rPh>
    <phoneticPr fontId="2"/>
  </si>
  <si>
    <t>＊受注日（証憑）仮発注日１＝書面での通知有　仮発注日２＝口頭発注</t>
    <rPh sb="1" eb="3">
      <t>ジュチュウ</t>
    </rPh>
    <rPh sb="3" eb="4">
      <t>ビ</t>
    </rPh>
    <rPh sb="5" eb="7">
      <t>ショウヒョウ</t>
    </rPh>
    <rPh sb="8" eb="9">
      <t>カリ</t>
    </rPh>
    <rPh sb="9" eb="11">
      <t>ハッチュウ</t>
    </rPh>
    <rPh sb="11" eb="12">
      <t>ビ</t>
    </rPh>
    <rPh sb="14" eb="16">
      <t>ショメン</t>
    </rPh>
    <rPh sb="18" eb="20">
      <t>ツウチ</t>
    </rPh>
    <rPh sb="20" eb="21">
      <t>アリ</t>
    </rPh>
    <rPh sb="22" eb="23">
      <t>カリ</t>
    </rPh>
    <rPh sb="23" eb="25">
      <t>ハッチュウ</t>
    </rPh>
    <rPh sb="25" eb="26">
      <t>ビ</t>
    </rPh>
    <rPh sb="28" eb="30">
      <t>コウトウ</t>
    </rPh>
    <rPh sb="30" eb="32">
      <t>ハッチュウ</t>
    </rPh>
    <phoneticPr fontId="2"/>
  </si>
  <si>
    <t>案件難易度</t>
    <rPh sb="0" eb="2">
      <t>アンケン</t>
    </rPh>
    <rPh sb="2" eb="5">
      <t>ナンイド</t>
    </rPh>
    <phoneticPr fontId="2"/>
  </si>
  <si>
    <t>流用できる資産</t>
    <rPh sb="0" eb="2">
      <t>リュウヨウ</t>
    </rPh>
    <rPh sb="5" eb="7">
      <t>シサン</t>
    </rPh>
    <phoneticPr fontId="2"/>
  </si>
  <si>
    <t>過去の資産の有無</t>
    <rPh sb="0" eb="2">
      <t>カコ</t>
    </rPh>
    <rPh sb="3" eb="5">
      <t>シサン</t>
    </rPh>
    <rPh sb="6" eb="8">
      <t>ウム</t>
    </rPh>
    <phoneticPr fontId="2"/>
  </si>
  <si>
    <t>顧客からの提供の有無</t>
    <rPh sb="0" eb="2">
      <t>コキャク</t>
    </rPh>
    <rPh sb="5" eb="7">
      <t>テイキョウ</t>
    </rPh>
    <rPh sb="8" eb="10">
      <t>ウム</t>
    </rPh>
    <phoneticPr fontId="2"/>
  </si>
  <si>
    <t>その他</t>
    <rPh sb="2" eb="3">
      <t>タ</t>
    </rPh>
    <phoneticPr fontId="2"/>
  </si>
  <si>
    <t>*工程、成果物、品質基準は必要なPJのみ対象とする</t>
    <rPh sb="1" eb="3">
      <t>コウテイ</t>
    </rPh>
    <rPh sb="4" eb="7">
      <t>セイカブツ</t>
    </rPh>
    <rPh sb="8" eb="10">
      <t>ヒンシツ</t>
    </rPh>
    <rPh sb="10" eb="12">
      <t>キジュン</t>
    </rPh>
    <rPh sb="13" eb="15">
      <t>ヒツヨウ</t>
    </rPh>
    <rPh sb="20" eb="22">
      <t>タイショウ</t>
    </rPh>
    <phoneticPr fontId="2"/>
  </si>
  <si>
    <t>＊受注難易度　A（当社で未経験の分野が多い、仕様・納期に対して適切な体制が取れていない、仕様が不明確、客先予算と当社の見積もりの乖離大）</t>
    <rPh sb="1" eb="3">
      <t>ジュチュウ</t>
    </rPh>
    <rPh sb="3" eb="6">
      <t>ナンイド</t>
    </rPh>
    <rPh sb="9" eb="11">
      <t>トウシャ</t>
    </rPh>
    <rPh sb="12" eb="15">
      <t>ミケイケン</t>
    </rPh>
    <rPh sb="16" eb="18">
      <t>ブンヤ</t>
    </rPh>
    <rPh sb="19" eb="20">
      <t>オオ</t>
    </rPh>
    <rPh sb="22" eb="24">
      <t>シヨウ</t>
    </rPh>
    <rPh sb="25" eb="27">
      <t>ノウキ</t>
    </rPh>
    <rPh sb="28" eb="29">
      <t>タイ</t>
    </rPh>
    <rPh sb="31" eb="33">
      <t>テキセツ</t>
    </rPh>
    <rPh sb="34" eb="36">
      <t>タイセイ</t>
    </rPh>
    <rPh sb="37" eb="38">
      <t>ト</t>
    </rPh>
    <rPh sb="44" eb="46">
      <t>シヨウ</t>
    </rPh>
    <rPh sb="47" eb="50">
      <t>フメイカク</t>
    </rPh>
    <rPh sb="51" eb="53">
      <t>キャクサキ</t>
    </rPh>
    <rPh sb="53" eb="55">
      <t>ヨサン</t>
    </rPh>
    <rPh sb="56" eb="58">
      <t>トウシャ</t>
    </rPh>
    <rPh sb="59" eb="61">
      <t>ミツ</t>
    </rPh>
    <rPh sb="64" eb="66">
      <t>カイリ</t>
    </rPh>
    <rPh sb="66" eb="67">
      <t>ダイ</t>
    </rPh>
    <phoneticPr fontId="2"/>
  </si>
  <si>
    <t>見積金額変更理由</t>
    <rPh sb="0" eb="2">
      <t>ミツモリ</t>
    </rPh>
    <rPh sb="2" eb="4">
      <t>キンガク</t>
    </rPh>
    <rPh sb="4" eb="6">
      <t>ヘンコウ</t>
    </rPh>
    <rPh sb="6" eb="8">
      <t>リユウ</t>
    </rPh>
    <phoneticPr fontId="2"/>
  </si>
  <si>
    <t>＊上記見積提出（予定）日の(　)は見積版数</t>
    <rPh sb="1" eb="3">
      <t>ジョウキ</t>
    </rPh>
    <rPh sb="3" eb="5">
      <t>ミツ</t>
    </rPh>
    <rPh sb="5" eb="7">
      <t>テイシュツ</t>
    </rPh>
    <rPh sb="8" eb="10">
      <t>ヨテイ</t>
    </rPh>
    <rPh sb="11" eb="12">
      <t>ヒ</t>
    </rPh>
    <rPh sb="17" eb="19">
      <t>ミツモリ</t>
    </rPh>
    <rPh sb="19" eb="21">
      <t>ハンスウ</t>
    </rPh>
    <phoneticPr fontId="2"/>
  </si>
  <si>
    <t>（受注見積決裁添付資料）　</t>
    <rPh sb="1" eb="3">
      <t>ジュチュウ</t>
    </rPh>
    <rPh sb="3" eb="5">
      <t>ミツモリ</t>
    </rPh>
    <rPh sb="5" eb="7">
      <t>ケッサイ</t>
    </rPh>
    <rPh sb="7" eb="9">
      <t>テンプ</t>
    </rPh>
    <rPh sb="9" eb="11">
      <t>シリョウ</t>
    </rPh>
    <phoneticPr fontId="2"/>
  </si>
  <si>
    <t>管理基準</t>
    <rPh sb="0" eb="2">
      <t>カンリ</t>
    </rPh>
    <rPh sb="2" eb="4">
      <t>キジュン</t>
    </rPh>
    <phoneticPr fontId="2"/>
  </si>
  <si>
    <t>なし</t>
    <phoneticPr fontId="2"/>
  </si>
  <si>
    <t>〇</t>
    <phoneticPr fontId="2"/>
  </si>
  <si>
    <t>計画コスト</t>
    <rPh sb="0" eb="2">
      <t>ケイカク</t>
    </rPh>
    <phoneticPr fontId="2"/>
  </si>
  <si>
    <t>実績コスト</t>
    <rPh sb="0" eb="2">
      <t>ジッセキ</t>
    </rPh>
    <phoneticPr fontId="2"/>
  </si>
  <si>
    <t>プロジェクト実施計画書　兼　報告書</t>
    <rPh sb="6" eb="8">
      <t>ジッシ</t>
    </rPh>
    <rPh sb="8" eb="10">
      <t>ケイカク</t>
    </rPh>
    <rPh sb="10" eb="11">
      <t>ショ</t>
    </rPh>
    <rPh sb="12" eb="13">
      <t>ケン</t>
    </rPh>
    <rPh sb="14" eb="17">
      <t>ホウコクショ</t>
    </rPh>
    <phoneticPr fontId="2"/>
  </si>
  <si>
    <t>請求金額</t>
    <rPh sb="0" eb="2">
      <t>セイキュウ</t>
    </rPh>
    <rPh sb="2" eb="4">
      <t>キンガク</t>
    </rPh>
    <phoneticPr fontId="2"/>
  </si>
  <si>
    <t>無</t>
    <rPh sb="0" eb="1">
      <t>ナ</t>
    </rPh>
    <phoneticPr fontId="2"/>
  </si>
  <si>
    <t>＊管理基準　工事進行基準/工事完成基準</t>
    <rPh sb="1" eb="3">
      <t>カンリ</t>
    </rPh>
    <rPh sb="3" eb="5">
      <t>キジュン</t>
    </rPh>
    <phoneticPr fontId="2"/>
  </si>
  <si>
    <t>工事進行基準</t>
    <rPh sb="0" eb="2">
      <t>コウジ</t>
    </rPh>
    <rPh sb="2" eb="4">
      <t>シンコウ</t>
    </rPh>
    <rPh sb="4" eb="6">
      <t>キジュン</t>
    </rPh>
    <phoneticPr fontId="2"/>
  </si>
  <si>
    <t>　　 　B（仕様の1部が不明確、仕様の変更追加の可能性あり）　C（得意分野である）</t>
    <rPh sb="6" eb="8">
      <t>シヨウ</t>
    </rPh>
    <rPh sb="10" eb="11">
      <t>ブ</t>
    </rPh>
    <rPh sb="12" eb="15">
      <t>フメイカク</t>
    </rPh>
    <rPh sb="16" eb="18">
      <t>シヨウ</t>
    </rPh>
    <rPh sb="19" eb="21">
      <t>ヘンコウ</t>
    </rPh>
    <rPh sb="21" eb="23">
      <t>ツイカ</t>
    </rPh>
    <rPh sb="24" eb="27">
      <t>カノウセイ</t>
    </rPh>
    <rPh sb="33" eb="35">
      <t>トクイ</t>
    </rPh>
    <rPh sb="35" eb="37">
      <t>ブンヤ</t>
    </rPh>
    <phoneticPr fontId="2"/>
  </si>
  <si>
    <t xml:space="preserve">見積番号 </t>
    <rPh sb="0" eb="2">
      <t>ミツモリ</t>
    </rPh>
    <rPh sb="2" eb="4">
      <t>バンゴウ</t>
    </rPh>
    <phoneticPr fontId="2"/>
  </si>
  <si>
    <t>一括請負</t>
    <phoneticPr fontId="2"/>
  </si>
  <si>
    <t>有</t>
    <rPh sb="0" eb="1">
      <t>アリ</t>
    </rPh>
    <phoneticPr fontId="2"/>
  </si>
  <si>
    <t>金允泳</t>
  </si>
  <si>
    <t>金允泳</t>
    <rPh sb="0" eb="1">
      <t>キム</t>
    </rPh>
    <rPh sb="1" eb="2">
      <t>イン</t>
    </rPh>
    <rPh sb="2" eb="3">
      <t>エイ</t>
    </rPh>
    <phoneticPr fontId="2"/>
  </si>
  <si>
    <t>■売上計上予定</t>
    <rPh sb="1" eb="3">
      <t>ウリアゲ</t>
    </rPh>
    <rPh sb="3" eb="5">
      <t>ケイジョウ</t>
    </rPh>
    <rPh sb="5" eb="7">
      <t>ヨテイ</t>
    </rPh>
    <phoneticPr fontId="2"/>
  </si>
  <si>
    <t>部門</t>
    <rPh sb="0" eb="2">
      <t>ブモン</t>
    </rPh>
    <phoneticPr fontId="2"/>
  </si>
  <si>
    <t>4月</t>
    <rPh sb="1" eb="2">
      <t>ガツ</t>
    </rPh>
    <phoneticPr fontId="2"/>
  </si>
  <si>
    <t>5月</t>
    <rPh sb="1" eb="2">
      <t>ガツ</t>
    </rPh>
    <phoneticPr fontId="2"/>
  </si>
  <si>
    <t>6月</t>
  </si>
  <si>
    <t>7月</t>
  </si>
  <si>
    <t>8月</t>
  </si>
  <si>
    <t>9月</t>
    <phoneticPr fontId="2"/>
  </si>
  <si>
    <t>合計</t>
    <rPh sb="0" eb="2">
      <t>ゴウケイ</t>
    </rPh>
    <phoneticPr fontId="9"/>
  </si>
  <si>
    <t>SS室</t>
    <phoneticPr fontId="2"/>
  </si>
  <si>
    <t>売上</t>
    <rPh sb="0" eb="2">
      <t>ウリアゲ</t>
    </rPh>
    <phoneticPr fontId="2"/>
  </si>
  <si>
    <t>原価</t>
    <rPh sb="0" eb="2">
      <t>ゲンカ</t>
    </rPh>
    <phoneticPr fontId="2"/>
  </si>
  <si>
    <t>技術</t>
    <rPh sb="0" eb="2">
      <t>ギジュツ</t>
    </rPh>
    <phoneticPr fontId="2"/>
  </si>
  <si>
    <t>ICT</t>
    <phoneticPr fontId="2"/>
  </si>
  <si>
    <t>品証</t>
    <rPh sb="0" eb="2">
      <t>ヒンショウ</t>
    </rPh>
    <phoneticPr fontId="2"/>
  </si>
  <si>
    <t>合計</t>
    <rPh sb="0" eb="2">
      <t>ゴウケイ</t>
    </rPh>
    <phoneticPr fontId="2"/>
  </si>
  <si>
    <t>単体</t>
    <rPh sb="0" eb="2">
      <t>タンタイ</t>
    </rPh>
    <phoneticPr fontId="2"/>
  </si>
  <si>
    <t>各本部</t>
    <rPh sb="0" eb="3">
      <t>カクホンブ</t>
    </rPh>
    <phoneticPr fontId="2"/>
  </si>
  <si>
    <t>川村、宋部長、マーク</t>
    <rPh sb="0" eb="2">
      <t>カワムラ</t>
    </rPh>
    <rPh sb="3" eb="4">
      <t>ソウ</t>
    </rPh>
    <rPh sb="4" eb="6">
      <t>ブチョウ</t>
    </rPh>
    <phoneticPr fontId="2"/>
  </si>
  <si>
    <t>尹、車</t>
    <phoneticPr fontId="2"/>
  </si>
  <si>
    <t>金允泳、金敬讚、金兌勳、金福基、姜慶旻、申承昊、邊才碩</t>
    <rPh sb="0" eb="1">
      <t>キム</t>
    </rPh>
    <rPh sb="1" eb="2">
      <t>イン</t>
    </rPh>
    <rPh sb="2" eb="3">
      <t>エイ</t>
    </rPh>
    <rPh sb="20" eb="21">
      <t>シン</t>
    </rPh>
    <rPh sb="21" eb="22">
      <t>ショウ</t>
    </rPh>
    <rPh sb="22" eb="23">
      <t>コウ</t>
    </rPh>
    <phoneticPr fontId="2"/>
  </si>
  <si>
    <t>朴鐘ヒョク、李ゼヒ</t>
    <phoneticPr fontId="2"/>
  </si>
  <si>
    <t>林部長、朴課長、金ミンジン、李ヒョクジュ</t>
    <phoneticPr fontId="2"/>
  </si>
  <si>
    <t>李ｼﾞｭｿﾝ、新人３</t>
    <rPh sb="0" eb="1">
      <t>リ</t>
    </rPh>
    <rPh sb="7" eb="9">
      <t>シンジン</t>
    </rPh>
    <phoneticPr fontId="2"/>
  </si>
  <si>
    <t>テスト仕様書レビュー</t>
    <rPh sb="3" eb="5">
      <t>シヨウ</t>
    </rPh>
    <rPh sb="5" eb="6">
      <t>ショ</t>
    </rPh>
    <phoneticPr fontId="2"/>
  </si>
  <si>
    <t>共通</t>
    <rPh sb="0" eb="2">
      <t>キョウツウ</t>
    </rPh>
    <phoneticPr fontId="2"/>
  </si>
  <si>
    <t>ライセンス、消耗品費などプロジェクト共通費用</t>
    <rPh sb="6" eb="9">
      <t>ショウモウヒン</t>
    </rPh>
    <rPh sb="9" eb="10">
      <t>ヒ</t>
    </rPh>
    <rPh sb="18" eb="20">
      <t>キョウツウ</t>
    </rPh>
    <rPh sb="20" eb="21">
      <t>ヒ</t>
    </rPh>
    <rPh sb="21" eb="22">
      <t>ヨウ</t>
    </rPh>
    <phoneticPr fontId="2"/>
  </si>
  <si>
    <t>No</t>
    <phoneticPr fontId="2"/>
  </si>
  <si>
    <t>名前</t>
    <rPh sb="0" eb="2">
      <t>ナマエ</t>
    </rPh>
    <phoneticPr fontId="2"/>
  </si>
  <si>
    <t>5月</t>
  </si>
  <si>
    <t>金敬讚</t>
    <phoneticPr fontId="2"/>
  </si>
  <si>
    <t>金兌勳</t>
    <phoneticPr fontId="2"/>
  </si>
  <si>
    <t>金福基</t>
    <phoneticPr fontId="2"/>
  </si>
  <si>
    <t>姜慶旻</t>
    <phoneticPr fontId="2"/>
  </si>
  <si>
    <t>邊才碩</t>
    <phoneticPr fontId="2"/>
  </si>
  <si>
    <t>申承昊</t>
    <rPh sb="0" eb="1">
      <t>シン</t>
    </rPh>
    <rPh sb="1" eb="2">
      <t>ショウ</t>
    </rPh>
    <rPh sb="2" eb="3">
      <t>コウ</t>
    </rPh>
    <phoneticPr fontId="2"/>
  </si>
  <si>
    <t>川村純一</t>
  </si>
  <si>
    <t>宋信運</t>
  </si>
  <si>
    <t>マークﾘｭｳ</t>
  </si>
  <si>
    <t>車英米</t>
    <phoneticPr fontId="2"/>
  </si>
  <si>
    <t>尹怡来</t>
    <phoneticPr fontId="2"/>
  </si>
  <si>
    <t>林部長</t>
    <rPh sb="0" eb="1">
      <t>ハヤシ</t>
    </rPh>
    <rPh sb="1" eb="3">
      <t>ブチョウ</t>
    </rPh>
    <phoneticPr fontId="2"/>
  </si>
  <si>
    <t>朴課長</t>
    <phoneticPr fontId="2"/>
  </si>
  <si>
    <t>朴鐘ヒョク</t>
    <phoneticPr fontId="2"/>
  </si>
  <si>
    <t>李ゼヒ</t>
    <phoneticPr fontId="2"/>
  </si>
  <si>
    <t>金珉進</t>
    <rPh sb="0" eb="1">
      <t>キム</t>
    </rPh>
    <rPh sb="1" eb="2">
      <t>ミン</t>
    </rPh>
    <rPh sb="2" eb="3">
      <t>ススム</t>
    </rPh>
    <phoneticPr fontId="2"/>
  </si>
  <si>
    <t>李(ヒョク)</t>
    <rPh sb="0" eb="1">
      <t>リ</t>
    </rPh>
    <phoneticPr fontId="2"/>
  </si>
  <si>
    <t>榛葉</t>
    <rPh sb="0" eb="2">
      <t>シンバ</t>
    </rPh>
    <phoneticPr fontId="2"/>
  </si>
  <si>
    <t>李主成</t>
    <phoneticPr fontId="2"/>
  </si>
  <si>
    <t>吉川莉香</t>
    <rPh sb="0" eb="2">
      <t>ヨシカワ</t>
    </rPh>
    <rPh sb="2" eb="4">
      <t>リカ</t>
    </rPh>
    <phoneticPr fontId="2"/>
  </si>
  <si>
    <t>中島直美</t>
    <rPh sb="0" eb="2">
      <t>ナカジマ</t>
    </rPh>
    <rPh sb="2" eb="4">
      <t>ナオミ</t>
    </rPh>
    <phoneticPr fontId="2"/>
  </si>
  <si>
    <t>三科啓太</t>
    <rPh sb="0" eb="2">
      <t>ミシナ</t>
    </rPh>
    <rPh sb="2" eb="4">
      <t>ケイタ</t>
    </rPh>
    <phoneticPr fontId="2"/>
  </si>
  <si>
    <t>■要員計画</t>
    <rPh sb="1" eb="3">
      <t>ヨウイン</t>
    </rPh>
    <rPh sb="3" eb="5">
      <t>ケイカク</t>
    </rPh>
    <phoneticPr fontId="2"/>
  </si>
  <si>
    <t>賞与</t>
    <rPh sb="0" eb="2">
      <t>ショウヨ</t>
    </rPh>
    <phoneticPr fontId="2"/>
  </si>
  <si>
    <t>所属</t>
    <rPh sb="0" eb="2">
      <t>ショゾク</t>
    </rPh>
    <phoneticPr fontId="2"/>
  </si>
  <si>
    <t>5月</t>
    <phoneticPr fontId="2"/>
  </si>
  <si>
    <t>6月</t>
    <phoneticPr fontId="2"/>
  </si>
  <si>
    <t>7月</t>
    <phoneticPr fontId="2"/>
  </si>
  <si>
    <t>8月</t>
    <phoneticPr fontId="2"/>
  </si>
  <si>
    <t>10月</t>
    <phoneticPr fontId="2"/>
  </si>
  <si>
    <t>工数
合計</t>
    <rPh sb="0" eb="2">
      <t>コウスウ</t>
    </rPh>
    <rPh sb="3" eb="5">
      <t>ゴウケイ</t>
    </rPh>
    <phoneticPr fontId="2"/>
  </si>
  <si>
    <t>原価合計</t>
    <rPh sb="0" eb="2">
      <t>ゲンカ</t>
    </rPh>
    <rPh sb="2" eb="4">
      <t>ゴウケイ</t>
    </rPh>
    <phoneticPr fontId="2"/>
  </si>
  <si>
    <t>利益</t>
    <rPh sb="0" eb="2">
      <t>リエキ</t>
    </rPh>
    <phoneticPr fontId="2"/>
  </si>
  <si>
    <t>総掛かり</t>
    <rPh sb="0" eb="2">
      <t>ソウガ</t>
    </rPh>
    <phoneticPr fontId="2"/>
  </si>
  <si>
    <t>工数</t>
    <rPh sb="0" eb="2">
      <t>コウスウ</t>
    </rPh>
    <phoneticPr fontId="2"/>
  </si>
  <si>
    <t>金額</t>
    <rPh sb="0" eb="2">
      <t>キンガク</t>
    </rPh>
    <phoneticPr fontId="2"/>
  </si>
  <si>
    <t>○</t>
  </si>
  <si>
    <t>単価</t>
    <phoneticPr fontId="2"/>
  </si>
  <si>
    <t>販管費</t>
    <rPh sb="0" eb="3">
      <t>ハンカンヒ</t>
    </rPh>
    <phoneticPr fontId="2"/>
  </si>
  <si>
    <t>開発</t>
    <phoneticPr fontId="2"/>
  </si>
  <si>
    <t>✕</t>
  </si>
  <si>
    <t>単価</t>
    <rPh sb="0" eb="2">
      <t>タンカ</t>
    </rPh>
    <phoneticPr fontId="2"/>
  </si>
  <si>
    <t>開発</t>
  </si>
  <si>
    <t>外注(申)</t>
    <rPh sb="0" eb="2">
      <t>ガイチュウ</t>
    </rPh>
    <rPh sb="3" eb="4">
      <t>シン</t>
    </rPh>
    <phoneticPr fontId="2"/>
  </si>
  <si>
    <t>SS室</t>
    <rPh sb="2" eb="3">
      <t>シツ</t>
    </rPh>
    <phoneticPr fontId="2"/>
  </si>
  <si>
    <t>川村純一</t>
    <phoneticPr fontId="2"/>
  </si>
  <si>
    <t>宋信運</t>
    <phoneticPr fontId="2"/>
  </si>
  <si>
    <t>マークﾘｭｳ</t>
    <phoneticPr fontId="2"/>
  </si>
  <si>
    <t>技術</t>
    <phoneticPr fontId="2"/>
  </si>
  <si>
    <t>李ゼヒ</t>
    <rPh sb="0" eb="1">
      <t>リ</t>
    </rPh>
    <phoneticPr fontId="2"/>
  </si>
  <si>
    <t>林承培</t>
    <rPh sb="0" eb="1">
      <t>リン</t>
    </rPh>
    <rPh sb="1" eb="2">
      <t>ショウ</t>
    </rPh>
    <rPh sb="2" eb="3">
      <t>バイ</t>
    </rPh>
    <phoneticPr fontId="2"/>
  </si>
  <si>
    <t>朴正煥</t>
    <rPh sb="0" eb="1">
      <t>パク</t>
    </rPh>
    <rPh sb="1" eb="2">
      <t>タダシ</t>
    </rPh>
    <rPh sb="2" eb="3">
      <t>アキ</t>
    </rPh>
    <phoneticPr fontId="2"/>
  </si>
  <si>
    <t>李奕周</t>
    <phoneticPr fontId="2"/>
  </si>
  <si>
    <t>李主成</t>
    <rPh sb="0" eb="1">
      <t>リ</t>
    </rPh>
    <rPh sb="1" eb="2">
      <t>ヌシ</t>
    </rPh>
    <rPh sb="2" eb="3">
      <t>シゲル</t>
    </rPh>
    <phoneticPr fontId="2"/>
  </si>
  <si>
    <t>本部</t>
    <rPh sb="0" eb="2">
      <t>ホンブ</t>
    </rPh>
    <phoneticPr fontId="2"/>
  </si>
  <si>
    <t>-</t>
    <phoneticPr fontId="2"/>
  </si>
  <si>
    <t>共通</t>
    <phoneticPr fontId="2"/>
  </si>
  <si>
    <t>合計</t>
    <phoneticPr fontId="2"/>
  </si>
  <si>
    <t>○</t>
    <phoneticPr fontId="2"/>
  </si>
  <si>
    <t>✕</t>
    <phoneticPr fontId="2"/>
  </si>
  <si>
    <t>■累計</t>
    <rPh sb="1" eb="3">
      <t>ルイケイ</t>
    </rPh>
    <phoneticPr fontId="2"/>
  </si>
  <si>
    <t>工数/原価累計</t>
    <rPh sb="0" eb="2">
      <t>コウスウ</t>
    </rPh>
    <rPh sb="3" eb="5">
      <t>ゲンカ</t>
    </rPh>
    <rPh sb="5" eb="7">
      <t>ルイケイ</t>
    </rPh>
    <phoneticPr fontId="2"/>
  </si>
  <si>
    <t>利益率/平均単価</t>
    <rPh sb="0" eb="2">
      <t>リエキ</t>
    </rPh>
    <rPh sb="2" eb="3">
      <t>リツ</t>
    </rPh>
    <rPh sb="4" eb="6">
      <t>ヘイキン</t>
    </rPh>
    <rPh sb="6" eb="8">
      <t>タンカ</t>
    </rPh>
    <phoneticPr fontId="2"/>
  </si>
  <si>
    <t>リスク対応</t>
    <phoneticPr fontId="2"/>
  </si>
  <si>
    <t>9月</t>
    <rPh sb="1" eb="2">
      <t>ガツ</t>
    </rPh>
    <phoneticPr fontId="2"/>
  </si>
  <si>
    <t>10月</t>
    <rPh sb="2" eb="3">
      <t>ガツ</t>
    </rPh>
    <phoneticPr fontId="2"/>
  </si>
  <si>
    <t>賞与計上分</t>
    <rPh sb="0" eb="2">
      <t>ショウヨ</t>
    </rPh>
    <rPh sb="2" eb="4">
      <t>ケイジョウ</t>
    </rPh>
    <rPh sb="4" eb="5">
      <t>ブン</t>
    </rPh>
    <phoneticPr fontId="2"/>
  </si>
  <si>
    <t>王ジンジン</t>
    <rPh sb="0" eb="1">
      <t>オウ</t>
    </rPh>
    <phoneticPr fontId="2"/>
  </si>
  <si>
    <t>見積・受注金額300万円以上または粗利20％未満　社長決裁</t>
    <rPh sb="0" eb="2">
      <t>ミツモリ</t>
    </rPh>
    <rPh sb="3" eb="5">
      <t>ジュチュウ</t>
    </rPh>
    <rPh sb="5" eb="7">
      <t>キンガク</t>
    </rPh>
    <rPh sb="10" eb="12">
      <t>マンエン</t>
    </rPh>
    <rPh sb="12" eb="14">
      <t>イジョウ</t>
    </rPh>
    <rPh sb="17" eb="19">
      <t>アラリ</t>
    </rPh>
    <rPh sb="22" eb="24">
      <t>ミマン</t>
    </rPh>
    <rPh sb="25" eb="27">
      <t>シャチョウ</t>
    </rPh>
    <rPh sb="27" eb="29">
      <t>ケッサイ</t>
    </rPh>
    <phoneticPr fontId="2"/>
  </si>
  <si>
    <t>　　　同300万円未満または粗利20％以上　所長決裁</t>
    <rPh sb="3" eb="4">
      <t>ドウ</t>
    </rPh>
    <rPh sb="7" eb="9">
      <t>マンエン</t>
    </rPh>
    <rPh sb="9" eb="11">
      <t>ミマン</t>
    </rPh>
    <rPh sb="14" eb="16">
      <t>アラリ</t>
    </rPh>
    <rPh sb="19" eb="21">
      <t>イジョウ</t>
    </rPh>
    <rPh sb="22" eb="24">
      <t>ショチョウ</t>
    </rPh>
    <rPh sb="24" eb="26">
      <t>ケッサイ</t>
    </rPh>
    <phoneticPr fontId="2"/>
  </si>
  <si>
    <t>AIS研究室</t>
    <rPh sb="3" eb="6">
      <t>ケンキュウシツ</t>
    </rPh>
    <phoneticPr fontId="2"/>
  </si>
  <si>
    <t>-</t>
    <phoneticPr fontId="2"/>
  </si>
  <si>
    <t>必要に応じて開催</t>
    <rPh sb="0" eb="2">
      <t>ヒツヨウ</t>
    </rPh>
    <rPh sb="3" eb="4">
      <t>オウ</t>
    </rPh>
    <rPh sb="6" eb="8">
      <t>カイサイ</t>
    </rPh>
    <phoneticPr fontId="2"/>
  </si>
  <si>
    <t xml:space="preserve">所長
</t>
    <rPh sb="0" eb="2">
      <t>ショチョウ</t>
    </rPh>
    <phoneticPr fontId="2"/>
  </si>
  <si>
    <t>必要に応じて開催</t>
    <phoneticPr fontId="2"/>
  </si>
  <si>
    <t>ＰＬ
王</t>
    <rPh sb="4" eb="5">
      <t>オウ</t>
    </rPh>
    <phoneticPr fontId="2"/>
  </si>
  <si>
    <t>ＰＭ
王</t>
    <rPh sb="4" eb="5">
      <t>オウ</t>
    </rPh>
    <phoneticPr fontId="2"/>
  </si>
  <si>
    <t>部門長
王</t>
    <rPh sb="0" eb="2">
      <t>ブモン</t>
    </rPh>
    <rPh sb="2" eb="3">
      <t>チョウ</t>
    </rPh>
    <rPh sb="5" eb="6">
      <t>オウ</t>
    </rPh>
    <phoneticPr fontId="2"/>
  </si>
  <si>
    <t>B</t>
    <phoneticPr fontId="2"/>
  </si>
  <si>
    <t>Windows　11 64 bits</t>
    <phoneticPr fontId="2"/>
  </si>
  <si>
    <t>納品</t>
    <rPh sb="0" eb="2">
      <t>ノウヒン</t>
    </rPh>
    <phoneticPr fontId="2"/>
  </si>
  <si>
    <t>中</t>
    <rPh sb="0" eb="1">
      <t>チュウ</t>
    </rPh>
    <phoneticPr fontId="2"/>
  </si>
  <si>
    <t>※出張費</t>
    <rPh sb="1" eb="3">
      <t>シュッチョウ</t>
    </rPh>
    <rPh sb="3" eb="4">
      <t>ヒ</t>
    </rPh>
    <phoneticPr fontId="2"/>
  </si>
  <si>
    <t>←リスク内容②参照</t>
    <rPh sb="4" eb="6">
      <t>ナイヨウ</t>
    </rPh>
    <rPh sb="7" eb="9">
      <t>サンショウ</t>
    </rPh>
    <phoneticPr fontId="2"/>
  </si>
  <si>
    <t>あり</t>
    <phoneticPr fontId="2"/>
  </si>
  <si>
    <t>東芝三菱電機産業システム株式会社</t>
    <phoneticPr fontId="2"/>
  </si>
  <si>
    <t>TMSPRITSシステムにて太陽光発電予測機能を実装</t>
    <rPh sb="14" eb="17">
      <t>タイヨウコウ</t>
    </rPh>
    <rPh sb="17" eb="19">
      <t>ハツデン</t>
    </rPh>
    <rPh sb="19" eb="21">
      <t>ヨソク</t>
    </rPh>
    <rPh sb="21" eb="23">
      <t>キノウ</t>
    </rPh>
    <rPh sb="24" eb="26">
      <t>ジッソウ</t>
    </rPh>
    <phoneticPr fontId="2"/>
  </si>
  <si>
    <t>2022/9末</t>
    <rPh sb="6" eb="7">
      <t>マツ</t>
    </rPh>
    <phoneticPr fontId="2"/>
  </si>
  <si>
    <t>Python 3.8</t>
    <phoneticPr fontId="2"/>
  </si>
  <si>
    <t>要求定義と設計</t>
    <rPh sb="0" eb="4">
      <t>ヨウキュウテイギ</t>
    </rPh>
    <rPh sb="5" eb="7">
      <t>セッケイ</t>
    </rPh>
    <phoneticPr fontId="2"/>
  </si>
  <si>
    <t>製造</t>
    <rPh sb="0" eb="2">
      <t>セイゾウ</t>
    </rPh>
    <phoneticPr fontId="2"/>
  </si>
  <si>
    <t>試験</t>
    <rPh sb="0" eb="2">
      <t>シケン</t>
    </rPh>
    <phoneticPr fontId="2"/>
  </si>
  <si>
    <t>Postgres 13</t>
    <phoneticPr fontId="2"/>
  </si>
  <si>
    <t>ＰＭ　王
ＰＬ　王
ＰG  王、ユン、画面担当２名</t>
    <rPh sb="8" eb="9">
      <t>オウ</t>
    </rPh>
    <rPh sb="19" eb="21">
      <t>ガメン</t>
    </rPh>
    <rPh sb="21" eb="23">
      <t>タントウ</t>
    </rPh>
    <rPh sb="24" eb="25">
      <t>メイ</t>
    </rPh>
    <phoneticPr fontId="2"/>
  </si>
  <si>
    <t>(1) 開発環境未定（クラウド環境かどうか）
(2) 顧客データの入手が未定
(3) ウェザーニューズ社の予測精度が不明</t>
    <rPh sb="4" eb="6">
      <t>カイハツ</t>
    </rPh>
    <rPh sb="6" eb="8">
      <t>カンキョウ</t>
    </rPh>
    <rPh sb="8" eb="10">
      <t>ミテイ</t>
    </rPh>
    <rPh sb="15" eb="17">
      <t>カンキョウ</t>
    </rPh>
    <rPh sb="27" eb="29">
      <t>コキャク</t>
    </rPh>
    <rPh sb="33" eb="35">
      <t>ニュウシュ</t>
    </rPh>
    <rPh sb="36" eb="38">
      <t>ミテイ</t>
    </rPh>
    <rPh sb="51" eb="52">
      <t>シャ</t>
    </rPh>
    <rPh sb="53" eb="55">
      <t>ヨソク</t>
    </rPh>
    <rPh sb="55" eb="57">
      <t>セイド</t>
    </rPh>
    <rPh sb="58" eb="60">
      <t>フメイ</t>
    </rPh>
    <phoneticPr fontId="2"/>
  </si>
  <si>
    <t>(1) 積極的に提案すること。(2) データ整理の手伝い。(3) 検証期間が別途に調整すること。</t>
    <rPh sb="4" eb="7">
      <t>セッキョクテキ</t>
    </rPh>
    <rPh sb="8" eb="10">
      <t>テイアン</t>
    </rPh>
    <rPh sb="22" eb="24">
      <t>セイリ</t>
    </rPh>
    <rPh sb="25" eb="27">
      <t>テツダ</t>
    </rPh>
    <rPh sb="33" eb="35">
      <t>ケンショウ</t>
    </rPh>
    <rPh sb="35" eb="37">
      <t>キカン</t>
    </rPh>
    <rPh sb="38" eb="40">
      <t>ベット</t>
    </rPh>
    <rPh sb="41" eb="43">
      <t>チョウセイ</t>
    </rPh>
    <phoneticPr fontId="2"/>
  </si>
  <si>
    <t>13Ks</t>
    <phoneticPr fontId="2"/>
  </si>
  <si>
    <t>画面新規作成、気象データの受信処理追加、気象データの変更に伴い改修</t>
    <rPh sb="0" eb="2">
      <t>ガメン</t>
    </rPh>
    <rPh sb="2" eb="4">
      <t>シンキ</t>
    </rPh>
    <rPh sb="4" eb="6">
      <t>サクセイ</t>
    </rPh>
    <rPh sb="7" eb="9">
      <t>キショウ</t>
    </rPh>
    <rPh sb="13" eb="15">
      <t>ジュシン</t>
    </rPh>
    <rPh sb="15" eb="17">
      <t>ショリ</t>
    </rPh>
    <rPh sb="17" eb="19">
      <t>ツイカ</t>
    </rPh>
    <rPh sb="20" eb="22">
      <t>キショウ</t>
    </rPh>
    <rPh sb="26" eb="28">
      <t>ヘンコウ</t>
    </rPh>
    <rPh sb="29" eb="30">
      <t>トモナ</t>
    </rPh>
    <rPh sb="31" eb="33">
      <t>カイシュウ</t>
    </rPh>
    <phoneticPr fontId="2"/>
  </si>
  <si>
    <t>画面新規作成、気象データの受信処理追加、気象データの変更に伴い改修</t>
    <phoneticPr fontId="2"/>
  </si>
  <si>
    <t>AISL-2022A111-3</t>
    <phoneticPr fontId="2"/>
  </si>
  <si>
    <t>2022/7/1 ～  2022/9/30</t>
    <phoneticPr fontId="2"/>
  </si>
  <si>
    <t>2022/8/12 ～ 2022/9/23</t>
    <phoneticPr fontId="2"/>
  </si>
  <si>
    <t>※AIS本社の人件費（画面担当２名分）＋事務手数料（全体の５％）を含む</t>
    <rPh sb="4" eb="6">
      <t>ホンシャ</t>
    </rPh>
    <rPh sb="7" eb="10">
      <t>ジンケンヒ</t>
    </rPh>
    <rPh sb="11" eb="13">
      <t>ガメン</t>
    </rPh>
    <rPh sb="13" eb="15">
      <t>タントウ</t>
    </rPh>
    <rPh sb="16" eb="17">
      <t>メイ</t>
    </rPh>
    <rPh sb="17" eb="18">
      <t>ブン</t>
    </rPh>
    <rPh sb="20" eb="22">
      <t>ジム</t>
    </rPh>
    <rPh sb="22" eb="25">
      <t>テスウリョウ</t>
    </rPh>
    <rPh sb="26" eb="28">
      <t>ゼンタイ</t>
    </rPh>
    <rPh sb="33" eb="34">
      <t>フク</t>
    </rPh>
    <phoneticPr fontId="2"/>
  </si>
  <si>
    <t>※本報告書では本社画面担当者２名分を外注費として入力</t>
    <rPh sb="1" eb="2">
      <t>ホン</t>
    </rPh>
    <rPh sb="2" eb="5">
      <t>ホウコクショ</t>
    </rPh>
    <rPh sb="7" eb="9">
      <t>ホンシャ</t>
    </rPh>
    <rPh sb="9" eb="11">
      <t>ガメン</t>
    </rPh>
    <rPh sb="11" eb="13">
      <t>タントウ</t>
    </rPh>
    <rPh sb="13" eb="14">
      <t>シャ</t>
    </rPh>
    <rPh sb="15" eb="16">
      <t>メイ</t>
    </rPh>
    <rPh sb="16" eb="17">
      <t>ブン</t>
    </rPh>
    <rPh sb="18" eb="21">
      <t>ガイチュウヒ</t>
    </rPh>
    <rPh sb="24" eb="26">
      <t>ニュウリョク</t>
    </rPh>
    <phoneticPr fontId="2"/>
  </si>
  <si>
    <t>※予測エンジンライセンス費（3,000,000）含む</t>
    <rPh sb="1" eb="3">
      <t>ヨソク</t>
    </rPh>
    <rPh sb="12" eb="13">
      <t>ヒ</t>
    </rPh>
    <rPh sb="24" eb="25">
      <t>フク</t>
    </rPh>
    <phoneticPr fontId="2"/>
  </si>
  <si>
    <t>東山、真砂（本社処理）</t>
    <rPh sb="0" eb="2">
      <t>ヒガシヤマ</t>
    </rPh>
    <rPh sb="3" eb="5">
      <t>マサゴ</t>
    </rPh>
    <rPh sb="6" eb="8">
      <t>ホンシャ</t>
    </rPh>
    <rPh sb="8" eb="10">
      <t>ショリ</t>
    </rPh>
    <phoneticPr fontId="2"/>
  </si>
  <si>
    <t>株式会社亜細亜情報システム　－　千代田組（TMEIC様口座開設までの商流窓口）</t>
    <rPh sb="0" eb="4">
      <t>カブシキカイシャ</t>
    </rPh>
    <rPh sb="4" eb="9">
      <t>アジアジョウホウ</t>
    </rPh>
    <rPh sb="16" eb="20">
      <t>チヨダグミ</t>
    </rPh>
    <rPh sb="26" eb="27">
      <t>サマ</t>
    </rPh>
    <rPh sb="27" eb="29">
      <t>コウザ</t>
    </rPh>
    <rPh sb="29" eb="31">
      <t>カイセツ</t>
    </rPh>
    <rPh sb="34" eb="36">
      <t>ショウリュウ</t>
    </rPh>
    <rPh sb="36" eb="38">
      <t>マドグチ</t>
    </rPh>
    <phoneticPr fontId="2"/>
  </si>
  <si>
    <t>SA　～　PT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</si>
</sst>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yyyy&quot;年&quot;m&quot;月&quot;d&quot;日&quot;;@"/>
    <numFmt numFmtId="177" formatCode="#,###&quot;枚&quot;"/>
    <numFmt numFmtId="178" formatCode="#,###.#&quot;Ks&quot;"/>
    <numFmt numFmtId="179" formatCode="#,###&quot;件&quot;"/>
    <numFmt numFmtId="180" formatCode="#,###&quot;件/Ks&quot;"/>
    <numFmt numFmtId="181" formatCode="&quot;¥&quot;#,##0_);[Red]\(&quot;¥&quot;#,##0\)"/>
    <numFmt numFmtId="182" formatCode="0.0%"/>
    <numFmt numFmtId="183" formatCode="0.0_);[Red]\(0.0\)"/>
    <numFmt numFmtId="184" formatCode="0.0_ "/>
    <numFmt numFmtId="185" formatCode="#,##0.0;[Red]\-#,##0.0"/>
    <numFmt numFmtId="186" formatCode="#,##0,000"/>
    <numFmt numFmtId="187" formatCode="#,##0.0_ ;[Red]\-#,##0.0\ "/>
    <numFmt numFmtId="188" formatCode="#,###.0&quot;人月&quot;"/>
  </numFmts>
  <fonts count="18">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6"/>
      <name val="ＭＳ Ｐゴシック"/>
      <family val="3"/>
      <charset val="128"/>
    </font>
    <font>
      <sz val="10"/>
      <name val="ＭＳ Ｐゴシック"/>
      <family val="3"/>
      <charset val="128"/>
    </font>
    <font>
      <sz val="11"/>
      <color rgb="FFFF0000"/>
      <name val="ＭＳ Ｐゴシック"/>
      <family val="3"/>
      <charset val="128"/>
    </font>
    <font>
      <sz val="11"/>
      <color theme="1"/>
      <name val="Yu Gothic"/>
      <family val="3"/>
      <charset val="128"/>
      <scheme val="minor"/>
    </font>
    <font>
      <sz val="11"/>
      <name val="Meiryo UI"/>
      <family val="3"/>
      <charset val="128"/>
    </font>
    <font>
      <sz val="6"/>
      <name val="Yu Gothic"/>
      <family val="3"/>
      <charset val="128"/>
    </font>
    <font>
      <sz val="11"/>
      <color theme="1"/>
      <name val="Meiryo UI"/>
      <family val="3"/>
      <charset val="128"/>
    </font>
    <font>
      <b/>
      <sz val="11"/>
      <name val="Meiryo UI"/>
      <family val="3"/>
      <charset val="128"/>
    </font>
    <font>
      <b/>
      <sz val="11"/>
      <color theme="1"/>
      <name val="Meiryo UI"/>
      <family val="3"/>
      <charset val="128"/>
    </font>
    <font>
      <sz val="10"/>
      <color theme="1"/>
      <name val="Meiryo UI"/>
      <family val="3"/>
      <charset val="128"/>
    </font>
    <font>
      <b/>
      <sz val="11"/>
      <color theme="1"/>
      <name val="Yu Gothic"/>
      <family val="3"/>
      <charset val="128"/>
      <scheme val="minor"/>
    </font>
    <font>
      <b/>
      <sz val="11"/>
      <color rgb="FFFF0000"/>
      <name val="ＭＳ Ｐゴシック"/>
      <family val="3"/>
      <charset val="128"/>
    </font>
    <font>
      <sz val="11"/>
      <color rgb="FF0070C0"/>
      <name val="ＭＳ Ｐゴシック"/>
      <family val="3"/>
      <charset val="128"/>
    </font>
    <font>
      <b/>
      <sz val="11"/>
      <color rgb="FF0070C0"/>
      <name val="ＭＳ Ｐゴシック"/>
      <family val="3"/>
      <charset val="128"/>
    </font>
  </fonts>
  <fills count="13">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00"/>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double">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medium">
        <color indexed="64"/>
      </right>
      <top/>
      <bottom/>
      <diagonal/>
    </border>
    <border>
      <left/>
      <right style="double">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double">
        <color indexed="64"/>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bottom style="mediumDashed">
        <color indexed="64"/>
      </bottom>
      <diagonal/>
    </border>
    <border>
      <left style="thin">
        <color indexed="64"/>
      </left>
      <right style="thin">
        <color indexed="64"/>
      </right>
      <top/>
      <bottom style="mediumDashed">
        <color indexed="64"/>
      </bottom>
      <diagonal/>
    </border>
    <border>
      <left style="thin">
        <color indexed="64"/>
      </left>
      <right/>
      <top/>
      <bottom style="mediumDashed">
        <color indexed="64"/>
      </bottom>
      <diagonal/>
    </border>
    <border>
      <left/>
      <right/>
      <top/>
      <bottom style="mediumDashed">
        <color indexed="64"/>
      </bottom>
      <diagonal/>
    </border>
    <border>
      <left/>
      <right style="thin">
        <color indexed="64"/>
      </right>
      <top/>
      <bottom style="mediumDashed">
        <color indexed="64"/>
      </bottom>
      <diagonal/>
    </border>
    <border>
      <left style="thin">
        <color indexed="64"/>
      </left>
      <right style="thin">
        <color indexed="64"/>
      </right>
      <top style="thin">
        <color indexed="64"/>
      </top>
      <bottom style="mediumDashed">
        <color indexed="64"/>
      </bottom>
      <diagonal/>
    </border>
    <border>
      <left style="medium">
        <color indexed="64"/>
      </left>
      <right style="thin">
        <color indexed="64"/>
      </right>
      <top/>
      <bottom/>
      <diagonal/>
    </border>
    <border>
      <left style="thin">
        <color indexed="64"/>
      </left>
      <right style="thin">
        <color indexed="64"/>
      </right>
      <top style="mediumDashed">
        <color indexed="64"/>
      </top>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diagonal/>
    </border>
    <border>
      <left/>
      <right/>
      <top style="mediumDashed">
        <color indexed="64"/>
      </top>
      <bottom/>
      <diagonal/>
    </border>
    <border>
      <left style="medium">
        <color indexed="64"/>
      </left>
      <right style="thin">
        <color indexed="64"/>
      </right>
      <top style="mediumDashed">
        <color indexed="64"/>
      </top>
      <bottom style="thin">
        <color indexed="64"/>
      </bottom>
      <diagonal/>
    </border>
    <border>
      <left/>
      <right style="thin">
        <color indexed="64"/>
      </right>
      <top style="mediumDashed">
        <color indexed="64"/>
      </top>
      <bottom/>
      <diagonal/>
    </border>
    <border>
      <left style="medium">
        <color indexed="64"/>
      </left>
      <right style="thin">
        <color indexed="64"/>
      </right>
      <top style="thin">
        <color indexed="64"/>
      </top>
      <bottom style="mediumDashed">
        <color indexed="64"/>
      </bottom>
      <diagonal/>
    </border>
    <border>
      <left style="medium">
        <color indexed="64"/>
      </left>
      <right style="thin">
        <color indexed="64"/>
      </right>
      <top style="mediumDashed">
        <color indexed="64"/>
      </top>
      <bottom/>
      <diagonal/>
    </border>
    <border>
      <left style="thin">
        <color indexed="64"/>
      </left>
      <right style="medium">
        <color indexed="64"/>
      </right>
      <top style="mediumDashed">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double">
        <color indexed="64"/>
      </top>
      <bottom style="dashed">
        <color indexed="64"/>
      </bottom>
      <diagonal/>
    </border>
    <border>
      <left style="thin">
        <color indexed="64"/>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style="medium">
        <color indexed="64"/>
      </left>
      <right style="thin">
        <color indexed="64"/>
      </right>
      <top style="double">
        <color indexed="64"/>
      </top>
      <bottom style="dashed">
        <color indexed="64"/>
      </bottom>
      <diagonal/>
    </border>
    <border>
      <left style="thin">
        <color indexed="64"/>
      </left>
      <right style="medium">
        <color indexed="64"/>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style="double">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double">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dashed">
        <color indexed="64"/>
      </bottom>
      <diagonal/>
    </border>
    <border>
      <left style="medium">
        <color indexed="64"/>
      </left>
      <right/>
      <top/>
      <bottom style="double">
        <color indexed="64"/>
      </bottom>
      <diagonal/>
    </border>
    <border>
      <left style="thin">
        <color indexed="64"/>
      </left>
      <right style="double">
        <color indexed="64"/>
      </right>
      <top style="dashed">
        <color indexed="64"/>
      </top>
      <bottom style="medium">
        <color indexed="64"/>
      </bottom>
      <diagonal/>
    </border>
    <border>
      <left style="double">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medium">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double">
        <color indexed="64"/>
      </right>
      <top/>
      <bottom style="dashed">
        <color indexed="64"/>
      </bottom>
      <diagonal/>
    </border>
    <border>
      <left style="thin">
        <color indexed="64"/>
      </left>
      <right/>
      <top/>
      <bottom style="dashed">
        <color indexed="64"/>
      </bottom>
      <diagonal/>
    </border>
    <border>
      <left style="thin">
        <color indexed="64"/>
      </left>
      <right style="medium">
        <color indexed="64"/>
      </right>
      <top/>
      <bottom style="dashed">
        <color indexed="64"/>
      </bottom>
      <diagonal/>
    </border>
    <border>
      <left/>
      <right style="thin">
        <color indexed="64"/>
      </right>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9">
    <xf numFmtId="0" fontId="0" fillId="0" borderId="0">
      <alignment vertical="center"/>
    </xf>
    <xf numFmtId="0" fontId="1" fillId="0" borderId="0">
      <alignment vertical="center"/>
    </xf>
    <xf numFmtId="0" fontId="3"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40" fontId="7" fillId="0" borderId="0" applyFont="0" applyFill="0" applyBorder="0" applyAlignment="0" applyProtection="0">
      <alignment vertical="center"/>
    </xf>
  </cellStyleXfs>
  <cellXfs count="467">
    <xf numFmtId="0" fontId="0" fillId="0" borderId="0" xfId="0">
      <alignment vertical="center"/>
    </xf>
    <xf numFmtId="0" fontId="0" fillId="0" borderId="0" xfId="0" applyAlignment="1">
      <alignment horizontal="center" vertical="center" textRotation="255" wrapText="1"/>
    </xf>
    <xf numFmtId="0" fontId="0" fillId="2" borderId="1" xfId="0" applyFill="1" applyBorder="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3" borderId="1" xfId="0" applyFill="1" applyBorder="1" applyAlignment="1">
      <alignment horizontal="center" vertical="center"/>
    </xf>
    <xf numFmtId="0" fontId="0" fillId="2" borderId="4" xfId="0" applyFill="1" applyBorder="1">
      <alignment vertical="center"/>
    </xf>
    <xf numFmtId="0" fontId="0" fillId="2" borderId="5" xfId="0" applyFill="1" applyBorder="1">
      <alignment vertical="center"/>
    </xf>
    <xf numFmtId="0" fontId="0" fillId="2" borderId="6" xfId="0" applyFill="1" applyBorder="1">
      <alignment vertical="center"/>
    </xf>
    <xf numFmtId="14" fontId="0" fillId="0" borderId="1" xfId="0" applyNumberFormat="1" applyBorder="1">
      <alignment vertical="center"/>
    </xf>
    <xf numFmtId="181" fontId="0" fillId="0" borderId="3" xfId="0" applyNumberFormat="1" applyBorder="1">
      <alignment vertical="center"/>
    </xf>
    <xf numFmtId="181" fontId="0" fillId="0" borderId="7" xfId="0" applyNumberFormat="1" applyBorder="1">
      <alignment vertical="center"/>
    </xf>
    <xf numFmtId="56" fontId="0" fillId="4" borderId="7" xfId="0" applyNumberFormat="1" applyFill="1" applyBorder="1">
      <alignment vertical="center"/>
    </xf>
    <xf numFmtId="0" fontId="5" fillId="0" borderId="0" xfId="0" applyFont="1">
      <alignment vertical="center"/>
    </xf>
    <xf numFmtId="0" fontId="0" fillId="2" borderId="2" xfId="0" applyFill="1" applyBorder="1">
      <alignment vertical="center"/>
    </xf>
    <xf numFmtId="0" fontId="0" fillId="2" borderId="3" xfId="0" applyFill="1" applyBorder="1">
      <alignment vertical="center"/>
    </xf>
    <xf numFmtId="0" fontId="0" fillId="2" borderId="7" xfId="0" applyFill="1" applyBorder="1">
      <alignment vertical="center"/>
    </xf>
    <xf numFmtId="0" fontId="0" fillId="5" borderId="1" xfId="0" applyFill="1" applyBorder="1">
      <alignment vertical="center"/>
    </xf>
    <xf numFmtId="0" fontId="0" fillId="0" borderId="0" xfId="0" applyAlignment="1">
      <alignment horizontal="left" vertical="center"/>
    </xf>
    <xf numFmtId="0" fontId="0" fillId="0" borderId="0" xfId="0" applyAlignment="1">
      <alignment horizontal="center" vertical="center"/>
    </xf>
    <xf numFmtId="0" fontId="5" fillId="0" borderId="0" xfId="0" applyFont="1" applyAlignment="1">
      <alignment horizontal="center" vertical="center"/>
    </xf>
    <xf numFmtId="56" fontId="0" fillId="4" borderId="1" xfId="0" applyNumberFormat="1" applyFill="1" applyBorder="1">
      <alignment vertical="center"/>
    </xf>
    <xf numFmtId="0" fontId="7" fillId="0" borderId="0" xfId="5">
      <alignment vertical="center"/>
    </xf>
    <xf numFmtId="0" fontId="8" fillId="6" borderId="20" xfId="5" applyFont="1" applyFill="1" applyBorder="1" applyAlignment="1">
      <alignment horizontal="center" vertical="center"/>
    </xf>
    <xf numFmtId="0" fontId="8" fillId="6" borderId="21" xfId="5" applyFont="1" applyFill="1" applyBorder="1" applyAlignment="1">
      <alignment horizontal="center" vertical="center"/>
    </xf>
    <xf numFmtId="0" fontId="8" fillId="6" borderId="22" xfId="5" applyFont="1" applyFill="1" applyBorder="1" applyAlignment="1">
      <alignment horizontal="center" vertical="center"/>
    </xf>
    <xf numFmtId="0" fontId="8" fillId="6" borderId="23" xfId="5" applyFont="1" applyFill="1" applyBorder="1" applyAlignment="1">
      <alignment horizontal="center" vertical="center"/>
    </xf>
    <xf numFmtId="0" fontId="7" fillId="0" borderId="0" xfId="5" applyAlignment="1">
      <alignment horizontal="center" vertical="center"/>
    </xf>
    <xf numFmtId="38" fontId="8" fillId="0" borderId="25" xfId="6" applyFont="1" applyBorder="1" applyAlignment="1">
      <alignment horizontal="center" vertical="center"/>
    </xf>
    <xf numFmtId="38" fontId="8" fillId="0" borderId="6" xfId="6" applyFont="1" applyBorder="1" applyAlignment="1">
      <alignment horizontal="right" vertical="center"/>
    </xf>
    <xf numFmtId="38" fontId="8" fillId="0" borderId="13" xfId="6" applyFont="1" applyBorder="1" applyAlignment="1">
      <alignment horizontal="right" vertical="center"/>
    </xf>
    <xf numFmtId="38" fontId="10" fillId="0" borderId="13" xfId="6" applyFont="1" applyBorder="1">
      <alignment vertical="center"/>
    </xf>
    <xf numFmtId="38" fontId="10" fillId="0" borderId="26" xfId="6" applyFont="1" applyBorder="1">
      <alignment vertical="center"/>
    </xf>
    <xf numFmtId="38" fontId="10" fillId="0" borderId="27" xfId="6" applyFont="1" applyBorder="1">
      <alignment vertical="center"/>
    </xf>
    <xf numFmtId="183" fontId="8" fillId="0" borderId="0" xfId="6" applyNumberFormat="1" applyFont="1" applyFill="1" applyBorder="1" applyAlignment="1">
      <alignment horizontal="right" vertical="center"/>
    </xf>
    <xf numFmtId="38" fontId="8" fillId="0" borderId="29" xfId="6" applyFont="1" applyBorder="1" applyAlignment="1">
      <alignment horizontal="center" vertical="center"/>
    </xf>
    <xf numFmtId="38" fontId="7" fillId="0" borderId="0" xfId="5" applyNumberFormat="1">
      <alignment vertical="center"/>
    </xf>
    <xf numFmtId="9" fontId="7" fillId="0" borderId="0" xfId="7">
      <alignment vertical="center"/>
    </xf>
    <xf numFmtId="38" fontId="8" fillId="0" borderId="31" xfId="6" applyFont="1" applyBorder="1" applyAlignment="1">
      <alignment horizontal="center" vertical="center"/>
    </xf>
    <xf numFmtId="38" fontId="8" fillId="0" borderId="7" xfId="6" applyFont="1" applyBorder="1" applyAlignment="1">
      <alignment horizontal="right" vertical="center"/>
    </xf>
    <xf numFmtId="38" fontId="8" fillId="0" borderId="1" xfId="6" applyFont="1" applyBorder="1" applyAlignment="1">
      <alignment horizontal="right" vertical="center"/>
    </xf>
    <xf numFmtId="38" fontId="8" fillId="0" borderId="32" xfId="6" applyFont="1" applyBorder="1" applyAlignment="1">
      <alignment horizontal="right" vertical="center"/>
    </xf>
    <xf numFmtId="38" fontId="10" fillId="0" borderId="1" xfId="6" applyFont="1" applyBorder="1">
      <alignment vertical="center"/>
    </xf>
    <xf numFmtId="38" fontId="10" fillId="0" borderId="32" xfId="6" applyFont="1" applyBorder="1">
      <alignment vertical="center"/>
    </xf>
    <xf numFmtId="38" fontId="8" fillId="0" borderId="33" xfId="6" applyFont="1" applyBorder="1" applyAlignment="1">
      <alignment horizontal="center" vertical="center"/>
    </xf>
    <xf numFmtId="38" fontId="8" fillId="0" borderId="9" xfId="6" applyFont="1" applyBorder="1" applyAlignment="1">
      <alignment horizontal="right" vertical="center"/>
    </xf>
    <xf numFmtId="38" fontId="8" fillId="0" borderId="11" xfId="6" applyFont="1" applyBorder="1" applyAlignment="1">
      <alignment horizontal="right" vertical="center"/>
    </xf>
    <xf numFmtId="38" fontId="10" fillId="0" borderId="11" xfId="6" applyFont="1" applyBorder="1">
      <alignment vertical="center"/>
    </xf>
    <xf numFmtId="38" fontId="10" fillId="0" borderId="34" xfId="6" applyFont="1" applyBorder="1">
      <alignment vertical="center"/>
    </xf>
    <xf numFmtId="38" fontId="10" fillId="0" borderId="35" xfId="6" applyFont="1" applyBorder="1">
      <alignment vertical="center"/>
    </xf>
    <xf numFmtId="38" fontId="8" fillId="0" borderId="37" xfId="6" applyFont="1" applyBorder="1" applyAlignment="1">
      <alignment horizontal="center" vertical="center"/>
    </xf>
    <xf numFmtId="38" fontId="8" fillId="0" borderId="38" xfId="6" applyFont="1" applyBorder="1" applyAlignment="1">
      <alignment horizontal="right" vertical="center"/>
    </xf>
    <xf numFmtId="38" fontId="8" fillId="0" borderId="39" xfId="6" applyFont="1" applyBorder="1" applyAlignment="1">
      <alignment horizontal="right" vertical="center"/>
    </xf>
    <xf numFmtId="38" fontId="10" fillId="0" borderId="39" xfId="6" applyFont="1" applyBorder="1">
      <alignment vertical="center"/>
    </xf>
    <xf numFmtId="38" fontId="10" fillId="0" borderId="40" xfId="6" applyFont="1" applyBorder="1">
      <alignment vertical="center"/>
    </xf>
    <xf numFmtId="38" fontId="10" fillId="0" borderId="41" xfId="6" applyFont="1" applyBorder="1">
      <alignment vertical="center"/>
    </xf>
    <xf numFmtId="38" fontId="11" fillId="0" borderId="25" xfId="6" applyFont="1" applyBorder="1" applyAlignment="1">
      <alignment horizontal="center" vertical="center"/>
    </xf>
    <xf numFmtId="38" fontId="11" fillId="0" borderId="42" xfId="6" applyFont="1" applyBorder="1" applyAlignment="1">
      <alignment horizontal="right" vertical="center"/>
    </xf>
    <xf numFmtId="38" fontId="11" fillId="0" borderId="43" xfId="6" applyFont="1" applyBorder="1" applyAlignment="1">
      <alignment horizontal="right" vertical="center"/>
    </xf>
    <xf numFmtId="38" fontId="12" fillId="0" borderId="43" xfId="6" applyFont="1" applyBorder="1">
      <alignment vertical="center"/>
    </xf>
    <xf numFmtId="38" fontId="12" fillId="0" borderId="44" xfId="6" applyFont="1" applyBorder="1">
      <alignment vertical="center"/>
    </xf>
    <xf numFmtId="38" fontId="12" fillId="0" borderId="45" xfId="6" applyFont="1" applyBorder="1">
      <alignment vertical="center"/>
    </xf>
    <xf numFmtId="38" fontId="11" fillId="0" borderId="47" xfId="6" applyFont="1" applyBorder="1" applyAlignment="1">
      <alignment horizontal="center" vertical="center"/>
    </xf>
    <xf numFmtId="38" fontId="11" fillId="0" borderId="48" xfId="6" applyFont="1" applyBorder="1" applyAlignment="1">
      <alignment horizontal="right" vertical="center"/>
    </xf>
    <xf numFmtId="38" fontId="11" fillId="0" borderId="49" xfId="6" applyFont="1" applyBorder="1" applyAlignment="1">
      <alignment horizontal="right" vertical="center"/>
    </xf>
    <xf numFmtId="38" fontId="11" fillId="0" borderId="50" xfId="6" applyFont="1" applyBorder="1" applyAlignment="1">
      <alignment horizontal="right" vertical="center"/>
    </xf>
    <xf numFmtId="38" fontId="11" fillId="0" borderId="51" xfId="6" applyFont="1" applyBorder="1" applyAlignment="1">
      <alignment horizontal="right" vertical="center"/>
    </xf>
    <xf numFmtId="38" fontId="7" fillId="0" borderId="0" xfId="6">
      <alignment vertical="center"/>
    </xf>
    <xf numFmtId="0" fontId="8" fillId="6" borderId="18" xfId="5" applyFont="1" applyFill="1" applyBorder="1" applyAlignment="1">
      <alignment horizontal="center" vertical="center"/>
    </xf>
    <xf numFmtId="0" fontId="8" fillId="6" borderId="19" xfId="5" applyFont="1" applyFill="1" applyBorder="1" applyAlignment="1">
      <alignment horizontal="center" vertical="center"/>
    </xf>
    <xf numFmtId="38" fontId="8" fillId="0" borderId="29" xfId="6" applyFont="1" applyBorder="1" applyAlignment="1">
      <alignment horizontal="right" vertical="center"/>
    </xf>
    <xf numFmtId="38" fontId="11" fillId="0" borderId="46" xfId="6" applyFont="1" applyBorder="1" applyAlignment="1">
      <alignment horizontal="center" vertical="center"/>
    </xf>
    <xf numFmtId="38" fontId="11" fillId="0" borderId="47" xfId="6" applyFont="1" applyBorder="1" applyAlignment="1">
      <alignment horizontal="right" vertical="center"/>
    </xf>
    <xf numFmtId="0" fontId="7" fillId="6" borderId="18" xfId="5" applyFill="1" applyBorder="1" applyAlignment="1">
      <alignment horizontal="center" vertical="center"/>
    </xf>
    <xf numFmtId="0" fontId="7" fillId="6" borderId="20" xfId="5" applyFill="1" applyBorder="1" applyAlignment="1">
      <alignment horizontal="center" vertical="center"/>
    </xf>
    <xf numFmtId="0" fontId="7" fillId="6" borderId="21" xfId="5" applyFill="1" applyBorder="1" applyAlignment="1">
      <alignment horizontal="center" vertical="center"/>
    </xf>
    <xf numFmtId="0" fontId="7" fillId="6" borderId="23" xfId="5" applyFill="1" applyBorder="1" applyAlignment="1">
      <alignment horizontal="center" vertical="center"/>
    </xf>
    <xf numFmtId="0" fontId="7" fillId="0" borderId="28" xfId="5" applyBorder="1" applyAlignment="1">
      <alignment horizontal="center" vertical="center"/>
    </xf>
    <xf numFmtId="0" fontId="7" fillId="0" borderId="6" xfId="5" applyBorder="1" applyAlignment="1">
      <alignment horizontal="center" vertical="center"/>
    </xf>
    <xf numFmtId="0" fontId="7" fillId="0" borderId="13" xfId="5" applyBorder="1" applyAlignment="1">
      <alignment horizontal="center" vertical="center"/>
    </xf>
    <xf numFmtId="0" fontId="7" fillId="7" borderId="13" xfId="5" applyFill="1" applyBorder="1" applyAlignment="1">
      <alignment horizontal="center" vertical="center"/>
    </xf>
    <xf numFmtId="0" fontId="7" fillId="7" borderId="29" xfId="5" applyFill="1" applyBorder="1" applyAlignment="1">
      <alignment horizontal="center" vertical="center"/>
    </xf>
    <xf numFmtId="0" fontId="7" fillId="0" borderId="61" xfId="5" applyBorder="1" applyAlignment="1">
      <alignment horizontal="center" vertical="center"/>
    </xf>
    <xf numFmtId="0" fontId="7" fillId="0" borderId="7" xfId="5" applyBorder="1" applyAlignment="1">
      <alignment horizontal="center" vertical="center"/>
    </xf>
    <xf numFmtId="0" fontId="7" fillId="0" borderId="1" xfId="5" applyBorder="1" applyAlignment="1">
      <alignment horizontal="center" vertical="center"/>
    </xf>
    <xf numFmtId="0" fontId="7" fillId="7" borderId="1" xfId="5" applyFill="1" applyBorder="1" applyAlignment="1">
      <alignment horizontal="center" vertical="center"/>
    </xf>
    <xf numFmtId="0" fontId="7" fillId="8" borderId="13" xfId="5" applyFill="1" applyBorder="1" applyAlignment="1">
      <alignment horizontal="center" vertical="center"/>
    </xf>
    <xf numFmtId="0" fontId="7" fillId="0" borderId="31" xfId="5" applyBorder="1" applyAlignment="1">
      <alignment horizontal="center" vertical="center"/>
    </xf>
    <xf numFmtId="0" fontId="7" fillId="8" borderId="29" xfId="5" applyFill="1" applyBorder="1" applyAlignment="1">
      <alignment horizontal="center" vertical="center"/>
    </xf>
    <xf numFmtId="0" fontId="7" fillId="2" borderId="13" xfId="5" applyFill="1" applyBorder="1" applyAlignment="1">
      <alignment horizontal="center" vertical="center"/>
    </xf>
    <xf numFmtId="0" fontId="7" fillId="8" borderId="1" xfId="5" applyFill="1" applyBorder="1" applyAlignment="1">
      <alignment horizontal="center" vertical="center"/>
    </xf>
    <xf numFmtId="0" fontId="7" fillId="2" borderId="1" xfId="5" applyFill="1" applyBorder="1" applyAlignment="1">
      <alignment horizontal="center" vertical="center"/>
    </xf>
    <xf numFmtId="0" fontId="7" fillId="9" borderId="1" xfId="5" applyFill="1" applyBorder="1" applyAlignment="1">
      <alignment horizontal="center" vertical="center"/>
    </xf>
    <xf numFmtId="0" fontId="7" fillId="9" borderId="31" xfId="5" applyFill="1" applyBorder="1" applyAlignment="1">
      <alignment horizontal="center" vertical="center"/>
    </xf>
    <xf numFmtId="0" fontId="7" fillId="0" borderId="62" xfId="5" applyBorder="1" applyAlignment="1">
      <alignment horizontal="center" vertical="center"/>
    </xf>
    <xf numFmtId="0" fontId="7" fillId="0" borderId="63" xfId="5" applyBorder="1" applyAlignment="1">
      <alignment horizontal="center" vertical="center"/>
    </xf>
    <xf numFmtId="0" fontId="7" fillId="0" borderId="64" xfId="5" applyBorder="1" applyAlignment="1">
      <alignment horizontal="center" vertical="center"/>
    </xf>
    <xf numFmtId="0" fontId="7" fillId="8" borderId="64" xfId="5" applyFill="1" applyBorder="1" applyAlignment="1">
      <alignment horizontal="center" vertical="center"/>
    </xf>
    <xf numFmtId="0" fontId="7" fillId="0" borderId="65" xfId="5" applyBorder="1" applyAlignment="1">
      <alignment horizontal="center" vertical="center"/>
    </xf>
    <xf numFmtId="184" fontId="7" fillId="0" borderId="0" xfId="5" applyNumberFormat="1">
      <alignment vertical="center"/>
    </xf>
    <xf numFmtId="0" fontId="8" fillId="0" borderId="0" xfId="0" applyFont="1">
      <alignment vertical="center"/>
    </xf>
    <xf numFmtId="38" fontId="8" fillId="0" borderId="0" xfId="6" applyFont="1">
      <alignment vertical="center"/>
    </xf>
    <xf numFmtId="9" fontId="8" fillId="0" borderId="0" xfId="7" applyFont="1">
      <alignment vertical="center"/>
    </xf>
    <xf numFmtId="0" fontId="8" fillId="10" borderId="70" xfId="0" applyFont="1" applyFill="1" applyBorder="1" applyAlignment="1">
      <alignment horizontal="center" vertical="center"/>
    </xf>
    <xf numFmtId="38" fontId="8" fillId="0" borderId="0" xfId="8" applyNumberFormat="1" applyFont="1">
      <alignment vertical="center"/>
    </xf>
    <xf numFmtId="0" fontId="8" fillId="10" borderId="72" xfId="0" applyFont="1" applyFill="1" applyBorder="1" applyAlignment="1">
      <alignment horizontal="center" vertical="center"/>
    </xf>
    <xf numFmtId="38" fontId="8" fillId="0" borderId="13" xfId="6" applyFont="1" applyBorder="1">
      <alignment vertical="center"/>
    </xf>
    <xf numFmtId="38" fontId="8" fillId="0" borderId="25" xfId="6" applyFont="1" applyBorder="1" applyAlignment="1">
      <alignment vertical="center"/>
    </xf>
    <xf numFmtId="0" fontId="13" fillId="0" borderId="0" xfId="0" applyFont="1" applyAlignment="1">
      <alignment horizontal="center" vertical="center"/>
    </xf>
    <xf numFmtId="9" fontId="8" fillId="0" borderId="29" xfId="7" applyFont="1" applyBorder="1" applyAlignment="1">
      <alignment vertical="center"/>
    </xf>
    <xf numFmtId="38" fontId="8" fillId="11" borderId="10" xfId="6" applyFont="1" applyFill="1" applyBorder="1" applyAlignment="1">
      <alignment horizontal="right" vertical="center"/>
    </xf>
    <xf numFmtId="38" fontId="8" fillId="11" borderId="9" xfId="6" applyFont="1" applyFill="1" applyBorder="1" applyAlignment="1">
      <alignment horizontal="right" vertical="center"/>
    </xf>
    <xf numFmtId="38" fontId="8" fillId="0" borderId="1" xfId="6" applyFont="1" applyBorder="1">
      <alignment vertical="center"/>
    </xf>
    <xf numFmtId="38" fontId="8" fillId="0" borderId="31" xfId="6" applyFont="1" applyBorder="1" applyAlignment="1">
      <alignment vertical="center"/>
    </xf>
    <xf numFmtId="186" fontId="8" fillId="0" borderId="1" xfId="6" applyNumberFormat="1" applyFont="1" applyBorder="1" applyAlignment="1">
      <alignment horizontal="right" vertical="center"/>
    </xf>
    <xf numFmtId="38" fontId="8" fillId="11" borderId="0" xfId="6" applyFont="1" applyFill="1" applyBorder="1" applyAlignment="1">
      <alignment horizontal="right" vertical="center"/>
    </xf>
    <xf numFmtId="38" fontId="8" fillId="11" borderId="75" xfId="6" applyFont="1" applyFill="1" applyBorder="1" applyAlignment="1">
      <alignment horizontal="right" vertical="center"/>
    </xf>
    <xf numFmtId="0" fontId="8" fillId="11" borderId="8" xfId="0" applyFont="1" applyFill="1" applyBorder="1" applyAlignment="1">
      <alignment horizontal="center" vertical="center"/>
    </xf>
    <xf numFmtId="0" fontId="8" fillId="11" borderId="74" xfId="0" applyFont="1" applyFill="1" applyBorder="1" applyAlignment="1">
      <alignment horizontal="center" vertical="center"/>
    </xf>
    <xf numFmtId="0" fontId="8" fillId="11" borderId="0" xfId="0" applyFont="1" applyFill="1" applyAlignment="1">
      <alignment horizontal="center" vertical="center"/>
    </xf>
    <xf numFmtId="38" fontId="8" fillId="11" borderId="79" xfId="6" applyFont="1" applyFill="1" applyBorder="1" applyAlignment="1">
      <alignment horizontal="right" vertical="center"/>
    </xf>
    <xf numFmtId="38" fontId="8" fillId="11" borderId="80" xfId="6" applyFont="1" applyFill="1" applyBorder="1" applyAlignment="1">
      <alignment horizontal="right" vertical="center"/>
    </xf>
    <xf numFmtId="38" fontId="8" fillId="0" borderId="81" xfId="6" applyFont="1" applyBorder="1" applyAlignment="1">
      <alignment horizontal="right" vertical="center"/>
    </xf>
    <xf numFmtId="38" fontId="8" fillId="0" borderId="81" xfId="6" applyFont="1" applyBorder="1">
      <alignment vertical="center"/>
    </xf>
    <xf numFmtId="38" fontId="8" fillId="0" borderId="29" xfId="6" applyFont="1" applyBorder="1" applyAlignment="1">
      <alignment vertical="center"/>
    </xf>
    <xf numFmtId="38" fontId="8" fillId="0" borderId="84" xfId="6" applyFont="1" applyBorder="1" applyAlignment="1">
      <alignment horizontal="right" vertical="center"/>
    </xf>
    <xf numFmtId="38" fontId="8" fillId="11" borderId="86" xfId="6" applyFont="1" applyFill="1" applyBorder="1" applyAlignment="1">
      <alignment horizontal="right" vertical="center"/>
    </xf>
    <xf numFmtId="0" fontId="8" fillId="11" borderId="4" xfId="0" applyFont="1" applyFill="1" applyBorder="1" applyAlignment="1">
      <alignment horizontal="center" vertical="center"/>
    </xf>
    <xf numFmtId="38" fontId="8" fillId="11" borderId="5" xfId="6" applyFont="1" applyFill="1" applyBorder="1" applyAlignment="1">
      <alignment horizontal="right" vertical="center"/>
    </xf>
    <xf numFmtId="38" fontId="8" fillId="11" borderId="88" xfId="6" applyFont="1" applyFill="1" applyBorder="1" applyAlignment="1">
      <alignment horizontal="right" vertical="center"/>
    </xf>
    <xf numFmtId="38" fontId="8" fillId="0" borderId="84" xfId="6" applyFont="1" applyBorder="1">
      <alignment vertical="center"/>
    </xf>
    <xf numFmtId="38" fontId="8" fillId="0" borderId="91" xfId="6" applyFont="1" applyBorder="1" applyAlignment="1">
      <alignment vertical="center"/>
    </xf>
    <xf numFmtId="38" fontId="8" fillId="11" borderId="93" xfId="6" applyFont="1" applyFill="1" applyBorder="1" applyAlignment="1">
      <alignment horizontal="right" vertical="center"/>
    </xf>
    <xf numFmtId="38" fontId="8" fillId="11" borderId="38" xfId="6" applyFont="1" applyFill="1" applyBorder="1" applyAlignment="1">
      <alignment horizontal="right" vertical="center"/>
    </xf>
    <xf numFmtId="38" fontId="8" fillId="0" borderId="72" xfId="6" applyFont="1" applyBorder="1">
      <alignment vertical="center"/>
    </xf>
    <xf numFmtId="9" fontId="8" fillId="0" borderId="37" xfId="7" applyFont="1" applyBorder="1" applyAlignment="1">
      <alignment vertical="center"/>
    </xf>
    <xf numFmtId="38" fontId="8" fillId="0" borderId="72" xfId="6" applyFont="1" applyBorder="1" applyAlignment="1">
      <alignment horizontal="right" vertical="center"/>
    </xf>
    <xf numFmtId="38" fontId="11" fillId="0" borderId="25" xfId="6" applyFont="1" applyBorder="1" applyAlignment="1">
      <alignment vertical="center"/>
    </xf>
    <xf numFmtId="0" fontId="8" fillId="0" borderId="13" xfId="0" applyFont="1" applyBorder="1">
      <alignment vertical="center"/>
    </xf>
    <xf numFmtId="38" fontId="8" fillId="0" borderId="64" xfId="6" applyFont="1" applyBorder="1">
      <alignment vertical="center"/>
    </xf>
    <xf numFmtId="9" fontId="11" fillId="0" borderId="47" xfId="7" applyFont="1" applyBorder="1" applyAlignment="1">
      <alignment vertical="center"/>
    </xf>
    <xf numFmtId="0" fontId="8" fillId="0" borderId="64" xfId="0" applyFont="1" applyBorder="1">
      <alignment vertical="center"/>
    </xf>
    <xf numFmtId="0" fontId="11" fillId="0" borderId="0" xfId="0" applyFont="1">
      <alignment vertical="center"/>
    </xf>
    <xf numFmtId="0" fontId="11" fillId="0" borderId="69" xfId="0" applyFont="1" applyBorder="1">
      <alignment vertical="center"/>
    </xf>
    <xf numFmtId="185" fontId="8" fillId="0" borderId="1" xfId="0" applyNumberFormat="1" applyFont="1" applyBorder="1" applyAlignment="1">
      <alignment horizontal="center" vertical="center"/>
    </xf>
    <xf numFmtId="38" fontId="8" fillId="0" borderId="1" xfId="0" applyNumberFormat="1" applyFont="1" applyBorder="1">
      <alignment vertical="center"/>
    </xf>
    <xf numFmtId="0" fontId="8" fillId="0" borderId="1" xfId="0" applyFont="1" applyBorder="1" applyAlignment="1">
      <alignment horizontal="center" vertical="center"/>
    </xf>
    <xf numFmtId="38" fontId="8" fillId="0" borderId="2" xfId="0" applyNumberFormat="1" applyFont="1" applyBorder="1">
      <alignment vertical="center"/>
    </xf>
    <xf numFmtId="0" fontId="11" fillId="0" borderId="61" xfId="0" applyFont="1" applyBorder="1" applyAlignment="1">
      <alignment horizontal="center" vertical="center"/>
    </xf>
    <xf numFmtId="38" fontId="11" fillId="0" borderId="31" xfId="0" applyNumberFormat="1" applyFont="1" applyBorder="1">
      <alignment vertical="center"/>
    </xf>
    <xf numFmtId="0" fontId="8" fillId="0" borderId="7" xfId="0" applyFont="1" applyBorder="1" applyAlignment="1">
      <alignment horizontal="center" vertical="center"/>
    </xf>
    <xf numFmtId="187" fontId="8" fillId="0" borderId="61" xfId="0" applyNumberFormat="1" applyFont="1" applyBorder="1" applyAlignment="1">
      <alignment horizontal="center" vertical="center"/>
    </xf>
    <xf numFmtId="38" fontId="8" fillId="0" borderId="31" xfId="0" applyNumberFormat="1" applyFont="1" applyBorder="1">
      <alignment vertical="center"/>
    </xf>
    <xf numFmtId="0" fontId="8" fillId="0" borderId="7" xfId="0" applyFont="1" applyBorder="1">
      <alignment vertical="center"/>
    </xf>
    <xf numFmtId="9" fontId="8" fillId="0" borderId="72" xfId="7" applyFont="1" applyBorder="1" applyAlignment="1">
      <alignment vertical="center"/>
    </xf>
    <xf numFmtId="38" fontId="8" fillId="0" borderId="72" xfId="6" applyFont="1" applyBorder="1" applyAlignment="1">
      <alignment vertical="center"/>
    </xf>
    <xf numFmtId="38" fontId="8" fillId="0" borderId="57" xfId="6" applyFont="1" applyBorder="1" applyAlignment="1">
      <alignment vertical="center"/>
    </xf>
    <xf numFmtId="9" fontId="11" fillId="0" borderId="101" xfId="7" applyFont="1" applyBorder="1" applyAlignment="1">
      <alignment vertical="center"/>
    </xf>
    <xf numFmtId="38" fontId="11" fillId="0" borderId="103" xfId="6" applyFont="1" applyBorder="1" applyAlignment="1">
      <alignment vertical="center"/>
    </xf>
    <xf numFmtId="9" fontId="8" fillId="0" borderId="104" xfId="7" applyFont="1" applyBorder="1" applyAlignment="1">
      <alignment vertical="center"/>
    </xf>
    <xf numFmtId="9" fontId="8" fillId="0" borderId="101" xfId="7" applyFont="1" applyBorder="1" applyAlignment="1">
      <alignment vertical="center"/>
    </xf>
    <xf numFmtId="38" fontId="8" fillId="0" borderId="103" xfId="6" applyFont="1" applyBorder="1" applyAlignment="1">
      <alignment vertical="center"/>
    </xf>
    <xf numFmtId="38" fontId="11" fillId="0" borderId="0" xfId="0" applyNumberFormat="1" applyFont="1">
      <alignment vertical="center"/>
    </xf>
    <xf numFmtId="0" fontId="8" fillId="0" borderId="104" xfId="0" applyFont="1" applyBorder="1">
      <alignment vertical="center"/>
    </xf>
    <xf numFmtId="38" fontId="8" fillId="0" borderId="105" xfId="6" applyFont="1" applyBorder="1" applyAlignment="1">
      <alignment horizontal="center" vertical="center"/>
    </xf>
    <xf numFmtId="38" fontId="8" fillId="0" borderId="106" xfId="6" applyFont="1" applyBorder="1">
      <alignment vertical="center"/>
    </xf>
    <xf numFmtId="38" fontId="8" fillId="0" borderId="107" xfId="6" applyFont="1" applyBorder="1">
      <alignment vertical="center"/>
    </xf>
    <xf numFmtId="38" fontId="11" fillId="0" borderId="109" xfId="6" applyFont="1" applyBorder="1">
      <alignment vertical="center"/>
    </xf>
    <xf numFmtId="38" fontId="8" fillId="0" borderId="109" xfId="6" applyFont="1" applyBorder="1">
      <alignment vertical="center"/>
    </xf>
    <xf numFmtId="38" fontId="8" fillId="0" borderId="0" xfId="6" applyFont="1" applyBorder="1">
      <alignment vertical="center"/>
    </xf>
    <xf numFmtId="0" fontId="8" fillId="0" borderId="110" xfId="0" applyFont="1" applyBorder="1">
      <alignment vertical="center"/>
    </xf>
    <xf numFmtId="38" fontId="8" fillId="0" borderId="111" xfId="6" applyFont="1" applyBorder="1" applyAlignment="1">
      <alignment horizontal="center" vertical="center"/>
    </xf>
    <xf numFmtId="38" fontId="8" fillId="0" borderId="112" xfId="6" applyFont="1" applyBorder="1">
      <alignment vertical="center"/>
    </xf>
    <xf numFmtId="38" fontId="8" fillId="0" borderId="113" xfId="6" applyFont="1" applyBorder="1">
      <alignment vertical="center"/>
    </xf>
    <xf numFmtId="38" fontId="11" fillId="0" borderId="115" xfId="6" applyFont="1" applyBorder="1">
      <alignment vertical="center"/>
    </xf>
    <xf numFmtId="38" fontId="8" fillId="0" borderId="115" xfId="6" applyFont="1" applyBorder="1">
      <alignment vertical="center"/>
    </xf>
    <xf numFmtId="0" fontId="8" fillId="0" borderId="116" xfId="0" applyFont="1" applyBorder="1">
      <alignment vertical="center"/>
    </xf>
    <xf numFmtId="38" fontId="8" fillId="0" borderId="117" xfId="6" applyFont="1" applyBorder="1" applyAlignment="1">
      <alignment horizontal="center" vertical="center"/>
    </xf>
    <xf numFmtId="9" fontId="8" fillId="0" borderId="118" xfId="7" applyFont="1" applyBorder="1" applyAlignment="1">
      <alignment vertical="center"/>
    </xf>
    <xf numFmtId="38" fontId="8" fillId="0" borderId="118" xfId="6" applyFont="1" applyBorder="1">
      <alignment vertical="center"/>
    </xf>
    <xf numFmtId="9" fontId="8" fillId="0" borderId="118" xfId="7" applyFont="1" applyBorder="1">
      <alignment vertical="center"/>
    </xf>
    <xf numFmtId="38" fontId="8" fillId="0" borderId="119" xfId="6" applyFont="1" applyBorder="1">
      <alignment vertical="center"/>
    </xf>
    <xf numFmtId="9" fontId="11" fillId="0" borderId="120" xfId="7" applyFont="1" applyBorder="1">
      <alignment vertical="center"/>
    </xf>
    <xf numFmtId="38" fontId="11" fillId="0" borderId="121" xfId="6" applyFont="1" applyBorder="1">
      <alignment vertical="center"/>
    </xf>
    <xf numFmtId="9" fontId="8" fillId="0" borderId="122" xfId="7" applyFont="1" applyBorder="1">
      <alignment vertical="center"/>
    </xf>
    <xf numFmtId="9" fontId="8" fillId="0" borderId="120" xfId="7" applyFont="1" applyBorder="1">
      <alignment vertical="center"/>
    </xf>
    <xf numFmtId="38" fontId="8" fillId="0" borderId="121" xfId="6" applyFont="1" applyBorder="1">
      <alignment vertical="center"/>
    </xf>
    <xf numFmtId="0" fontId="8" fillId="0" borderId="122" xfId="0" applyFont="1" applyBorder="1">
      <alignment vertical="center"/>
    </xf>
    <xf numFmtId="38" fontId="8" fillId="0" borderId="100" xfId="6" applyFont="1" applyBorder="1" applyAlignment="1">
      <alignment horizontal="center" vertical="center"/>
    </xf>
    <xf numFmtId="38" fontId="8" fillId="0" borderId="0" xfId="6" applyFont="1" applyBorder="1" applyAlignment="1">
      <alignment horizontal="center" vertical="center"/>
    </xf>
    <xf numFmtId="38" fontId="8" fillId="0" borderId="129" xfId="6" applyFont="1" applyBorder="1" applyAlignment="1">
      <alignment horizontal="center" vertical="center"/>
    </xf>
    <xf numFmtId="9" fontId="8" fillId="0" borderId="130" xfId="7" applyFont="1" applyBorder="1" applyAlignment="1">
      <alignment vertical="center"/>
    </xf>
    <xf numFmtId="38" fontId="8" fillId="0" borderId="131" xfId="6" applyFont="1" applyBorder="1">
      <alignment vertical="center"/>
    </xf>
    <xf numFmtId="9" fontId="8" fillId="0" borderId="131" xfId="7" applyFont="1" applyBorder="1">
      <alignment vertical="center"/>
    </xf>
    <xf numFmtId="38" fontId="8" fillId="0" borderId="132" xfId="6" applyFont="1" applyBorder="1">
      <alignment vertical="center"/>
    </xf>
    <xf numFmtId="9" fontId="11" fillId="0" borderId="133" xfId="7" applyFont="1" applyBorder="1">
      <alignment vertical="center"/>
    </xf>
    <xf numFmtId="38" fontId="11" fillId="0" borderId="134" xfId="6" applyFont="1" applyBorder="1">
      <alignment vertical="center"/>
    </xf>
    <xf numFmtId="9" fontId="8" fillId="0" borderId="135" xfId="7" applyFont="1" applyBorder="1">
      <alignment vertical="center"/>
    </xf>
    <xf numFmtId="9" fontId="8" fillId="0" borderId="133" xfId="7" applyFont="1" applyBorder="1">
      <alignment vertical="center"/>
    </xf>
    <xf numFmtId="38" fontId="8" fillId="0" borderId="134" xfId="6" applyFont="1" applyBorder="1">
      <alignment vertical="center"/>
    </xf>
    <xf numFmtId="0" fontId="8" fillId="0" borderId="135" xfId="0" applyFont="1" applyBorder="1">
      <alignment vertical="center"/>
    </xf>
    <xf numFmtId="38" fontId="8" fillId="0" borderId="136" xfId="6" applyFont="1" applyBorder="1" applyAlignment="1">
      <alignment horizontal="center" vertical="center"/>
    </xf>
    <xf numFmtId="38" fontId="8" fillId="0" borderId="126" xfId="6" applyFont="1" applyBorder="1">
      <alignment vertical="center"/>
    </xf>
    <xf numFmtId="38" fontId="8" fillId="0" borderId="137" xfId="6" applyFont="1" applyBorder="1">
      <alignment vertical="center"/>
    </xf>
    <xf numFmtId="38" fontId="11" fillId="0" borderId="138" xfId="6" applyFont="1" applyBorder="1">
      <alignment vertical="center"/>
    </xf>
    <xf numFmtId="38" fontId="8" fillId="0" borderId="138" xfId="6" applyFont="1" applyBorder="1">
      <alignment vertical="center"/>
    </xf>
    <xf numFmtId="0" fontId="8" fillId="0" borderId="139" xfId="0" applyFont="1" applyBorder="1">
      <alignment vertical="center"/>
    </xf>
    <xf numFmtId="9" fontId="8" fillId="0" borderId="131" xfId="7" applyFont="1" applyBorder="1" applyAlignment="1">
      <alignment vertical="center"/>
    </xf>
    <xf numFmtId="183" fontId="8" fillId="0" borderId="140" xfId="0" applyNumberFormat="1" applyFont="1" applyBorder="1">
      <alignment vertical="center"/>
    </xf>
    <xf numFmtId="188" fontId="11" fillId="0" borderId="141" xfId="0" applyNumberFormat="1" applyFont="1" applyBorder="1">
      <alignment vertical="center"/>
    </xf>
    <xf numFmtId="9" fontId="11" fillId="0" borderId="141" xfId="7" applyFont="1" applyBorder="1">
      <alignment vertical="center"/>
    </xf>
    <xf numFmtId="38" fontId="11" fillId="0" borderId="142" xfId="0" applyNumberFormat="1" applyFont="1" applyBorder="1">
      <alignment vertical="center"/>
    </xf>
    <xf numFmtId="183" fontId="8" fillId="0" borderId="46" xfId="0" applyNumberFormat="1" applyFont="1" applyBorder="1">
      <alignment vertical="center"/>
    </xf>
    <xf numFmtId="188" fontId="11" fillId="0" borderId="49" xfId="0" applyNumberFormat="1" applyFont="1" applyBorder="1">
      <alignment vertical="center"/>
    </xf>
    <xf numFmtId="9" fontId="11" fillId="0" borderId="49" xfId="7" applyFont="1" applyBorder="1">
      <alignment vertical="center"/>
    </xf>
    <xf numFmtId="38" fontId="11" fillId="0" borderId="47" xfId="0" applyNumberFormat="1" applyFont="1" applyBorder="1">
      <alignment vertical="center"/>
    </xf>
    <xf numFmtId="38" fontId="8" fillId="12" borderId="13" xfId="6" applyFont="1" applyFill="1" applyBorder="1" applyAlignment="1">
      <alignment horizontal="right" vertical="center"/>
    </xf>
    <xf numFmtId="38" fontId="8" fillId="12" borderId="1" xfId="6" applyFont="1" applyFill="1" applyBorder="1" applyAlignment="1">
      <alignment horizontal="right" vertical="center"/>
    </xf>
    <xf numFmtId="0" fontId="14" fillId="0" borderId="31" xfId="5" applyFont="1" applyBorder="1" applyAlignment="1">
      <alignment horizontal="center" vertical="center"/>
    </xf>
    <xf numFmtId="38" fontId="7" fillId="0" borderId="0" xfId="3" applyFont="1">
      <alignment vertical="center"/>
    </xf>
    <xf numFmtId="9" fontId="7" fillId="0" borderId="0" xfId="4" applyFont="1">
      <alignment vertical="center"/>
    </xf>
    <xf numFmtId="0" fontId="15" fillId="0" borderId="0" xfId="0" applyFont="1">
      <alignment vertical="center"/>
    </xf>
    <xf numFmtId="0" fontId="17" fillId="0" borderId="0" xfId="0" applyFont="1">
      <alignment vertical="center"/>
    </xf>
    <xf numFmtId="0" fontId="16" fillId="0" borderId="0" xfId="0" applyFont="1">
      <alignment vertical="center"/>
    </xf>
    <xf numFmtId="0" fontId="6" fillId="3" borderId="1" xfId="0" applyFont="1" applyFill="1" applyBorder="1">
      <alignment vertical="center"/>
    </xf>
    <xf numFmtId="181" fontId="0" fillId="5" borderId="1" xfId="0" applyNumberFormat="1" applyFill="1" applyBorder="1">
      <alignment vertical="center"/>
    </xf>
    <xf numFmtId="0" fontId="6" fillId="2" borderId="1" xfId="0" applyFont="1" applyFill="1" applyBorder="1">
      <alignment vertical="center"/>
    </xf>
    <xf numFmtId="180" fontId="0" fillId="3" borderId="2" xfId="0" applyNumberFormat="1" applyFill="1" applyBorder="1" applyAlignment="1">
      <alignment horizontal="center" vertical="center"/>
    </xf>
    <xf numFmtId="180" fontId="0" fillId="3" borderId="7" xfId="0" applyNumberFormat="1" applyFill="1" applyBorder="1" applyAlignment="1">
      <alignment horizontal="center" vertical="center"/>
    </xf>
    <xf numFmtId="0" fontId="0" fillId="2" borderId="2" xfId="0" applyFill="1" applyBorder="1">
      <alignment vertical="center"/>
    </xf>
    <xf numFmtId="0" fontId="0" fillId="2" borderId="3" xfId="0" applyFill="1" applyBorder="1">
      <alignment vertical="center"/>
    </xf>
    <xf numFmtId="0" fontId="0" fillId="2" borderId="7" xfId="0" applyFill="1" applyBorder="1">
      <alignment vertical="center"/>
    </xf>
    <xf numFmtId="0" fontId="0" fillId="2" borderId="2" xfId="0" applyFill="1" applyBorder="1" applyAlignment="1">
      <alignment horizontal="center" vertical="center"/>
    </xf>
    <xf numFmtId="0" fontId="0" fillId="2" borderId="7" xfId="0" applyFill="1" applyBorder="1" applyAlignment="1">
      <alignment horizontal="center" vertical="center"/>
    </xf>
    <xf numFmtId="179" fontId="0" fillId="5" borderId="1" xfId="0" applyNumberFormat="1" applyFill="1" applyBorder="1" applyAlignment="1">
      <alignment horizontal="center" vertical="center"/>
    </xf>
    <xf numFmtId="0" fontId="0" fillId="5" borderId="2" xfId="0" applyFill="1" applyBorder="1" applyAlignment="1">
      <alignment horizontal="left" vertical="center"/>
    </xf>
    <xf numFmtId="0" fontId="0" fillId="5" borderId="7" xfId="0" applyFill="1" applyBorder="1" applyAlignment="1">
      <alignment horizontal="left" vertical="center"/>
    </xf>
    <xf numFmtId="0" fontId="5" fillId="5" borderId="2" xfId="0" applyFont="1" applyFill="1" applyBorder="1" applyAlignment="1">
      <alignment horizontal="center" vertical="center"/>
    </xf>
    <xf numFmtId="0" fontId="5" fillId="5" borderId="7" xfId="0" applyFont="1" applyFill="1" applyBorder="1" applyAlignment="1">
      <alignment horizontal="center" vertical="center"/>
    </xf>
    <xf numFmtId="0" fontId="0" fillId="3" borderId="1" xfId="0" applyFill="1" applyBorder="1">
      <alignment vertical="center"/>
    </xf>
    <xf numFmtId="0" fontId="0" fillId="0" borderId="1" xfId="0" applyBorder="1">
      <alignment vertical="center"/>
    </xf>
    <xf numFmtId="176" fontId="0" fillId="0" borderId="0" xfId="0" applyNumberFormat="1">
      <alignment vertical="center"/>
    </xf>
    <xf numFmtId="0" fontId="0" fillId="0" borderId="11" xfId="0" applyBorder="1" applyAlignment="1">
      <alignment horizontal="center" vertical="top" wrapText="1"/>
    </xf>
    <xf numFmtId="0" fontId="0" fillId="0" borderId="12" xfId="0" applyBorder="1" applyAlignment="1">
      <alignment horizontal="center" vertical="top"/>
    </xf>
    <xf numFmtId="0" fontId="0" fillId="0" borderId="13" xfId="0" applyBorder="1" applyAlignment="1">
      <alignment horizontal="center" vertical="top"/>
    </xf>
    <xf numFmtId="0" fontId="4" fillId="0" borderId="0" xfId="0" applyFont="1" applyAlignment="1">
      <alignment horizontal="center" vertical="center"/>
    </xf>
    <xf numFmtId="14" fontId="0" fillId="0" borderId="1" xfId="0" applyNumberFormat="1" applyBorder="1" applyAlignment="1">
      <alignment horizontal="left" vertical="center"/>
    </xf>
    <xf numFmtId="14" fontId="0" fillId="5" borderId="1" xfId="0" applyNumberFormat="1" applyFill="1" applyBorder="1" applyAlignment="1">
      <alignment horizontal="left" vertical="center"/>
    </xf>
    <xf numFmtId="181" fontId="0" fillId="0" borderId="1" xfId="0" applyNumberFormat="1" applyBorder="1">
      <alignment vertical="center"/>
    </xf>
    <xf numFmtId="181" fontId="0" fillId="4" borderId="1" xfId="0" applyNumberFormat="1" applyFill="1" applyBorder="1">
      <alignment vertical="center"/>
    </xf>
    <xf numFmtId="0" fontId="0" fillId="3" borderId="1" xfId="0" applyFill="1" applyBorder="1" applyAlignment="1">
      <alignment vertical="center" wrapText="1"/>
    </xf>
    <xf numFmtId="0" fontId="0" fillId="4" borderId="1" xfId="0" applyFill="1" applyBorder="1" applyAlignment="1">
      <alignment vertical="center" wrapText="1"/>
    </xf>
    <xf numFmtId="0" fontId="0" fillId="4" borderId="1" xfId="0" applyFill="1" applyBorder="1">
      <alignment vertical="center"/>
    </xf>
    <xf numFmtId="0" fontId="0" fillId="3" borderId="1" xfId="0" applyFill="1" applyBorder="1" applyAlignment="1">
      <alignment horizontal="center" vertical="center" textRotation="255" wrapText="1"/>
    </xf>
    <xf numFmtId="0" fontId="0" fillId="0" borderId="1" xfId="0" applyBorder="1" applyAlignment="1">
      <alignment vertical="center" wrapText="1"/>
    </xf>
    <xf numFmtId="0" fontId="0" fillId="2" borderId="1" xfId="0" applyFill="1" applyBorder="1">
      <alignment vertical="center"/>
    </xf>
    <xf numFmtId="0" fontId="0" fillId="3" borderId="8" xfId="0" applyFill="1" applyBorder="1" applyAlignment="1">
      <alignment horizontal="left" vertical="center"/>
    </xf>
    <xf numFmtId="0" fontId="0" fillId="3" borderId="9" xfId="0" applyFill="1" applyBorder="1" applyAlignment="1">
      <alignment horizontal="left" vertical="center"/>
    </xf>
    <xf numFmtId="0" fontId="0" fillId="3" borderId="4" xfId="0" applyFill="1" applyBorder="1" applyAlignment="1">
      <alignment horizontal="left" vertical="center"/>
    </xf>
    <xf numFmtId="0" fontId="0" fillId="3" borderId="6" xfId="0" applyFill="1" applyBorder="1" applyAlignment="1">
      <alignment horizontal="left" vertical="center"/>
    </xf>
    <xf numFmtId="0" fontId="0" fillId="4" borderId="8" xfId="0" applyFill="1" applyBorder="1" applyAlignment="1">
      <alignment horizontal="left" vertical="center"/>
    </xf>
    <xf numFmtId="0" fontId="0" fillId="4" borderId="10" xfId="0" applyFill="1" applyBorder="1" applyAlignment="1">
      <alignment horizontal="left" vertical="center"/>
    </xf>
    <xf numFmtId="0" fontId="0" fillId="4" borderId="9" xfId="0" applyFill="1" applyBorder="1" applyAlignment="1">
      <alignment horizontal="left" vertical="center"/>
    </xf>
    <xf numFmtId="0" fontId="0" fillId="4" borderId="4" xfId="0" applyFill="1" applyBorder="1" applyAlignment="1">
      <alignment horizontal="left" vertical="center"/>
    </xf>
    <xf numFmtId="0" fontId="0" fillId="4" borderId="5" xfId="0" applyFill="1" applyBorder="1" applyAlignment="1">
      <alignment horizontal="left" vertical="center"/>
    </xf>
    <xf numFmtId="0" fontId="0" fillId="4" borderId="6" xfId="0" applyFill="1" applyBorder="1" applyAlignment="1">
      <alignment horizontal="left" vertical="center"/>
    </xf>
    <xf numFmtId="0" fontId="0" fillId="2" borderId="2" xfId="0" applyFill="1" applyBorder="1" applyAlignment="1">
      <alignment horizontal="left" vertical="center"/>
    </xf>
    <xf numFmtId="0" fontId="0" fillId="2" borderId="7" xfId="0" applyFill="1"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14" fontId="0" fillId="0" borderId="1" xfId="0" applyNumberFormat="1" applyBorder="1">
      <alignment vertical="center"/>
    </xf>
    <xf numFmtId="14" fontId="0" fillId="0" borderId="2" xfId="0" applyNumberFormat="1" applyBorder="1" applyAlignment="1">
      <alignment horizontal="center"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7" xfId="0" applyFont="1" applyBorder="1" applyAlignment="1">
      <alignment horizontal="left" vertical="center"/>
    </xf>
    <xf numFmtId="178" fontId="6" fillId="4" borderId="1" xfId="0" applyNumberFormat="1" applyFont="1" applyFill="1" applyBorder="1">
      <alignment vertical="center"/>
    </xf>
    <xf numFmtId="0" fontId="0" fillId="5" borderId="1" xfId="0" applyFill="1" applyBorder="1">
      <alignment vertical="center"/>
    </xf>
    <xf numFmtId="0" fontId="0" fillId="3" borderId="13" xfId="0" applyFill="1" applyBorder="1">
      <alignment vertical="center"/>
    </xf>
    <xf numFmtId="0" fontId="0" fillId="3" borderId="11" xfId="0" applyFill="1" applyBorder="1" applyAlignment="1">
      <alignment horizontal="center" vertical="center" textRotation="255" wrapText="1"/>
    </xf>
    <xf numFmtId="0" fontId="0" fillId="3" borderId="12" xfId="0" applyFill="1" applyBorder="1" applyAlignment="1">
      <alignment horizontal="center" vertical="center" textRotation="255" wrapText="1"/>
    </xf>
    <xf numFmtId="0" fontId="0" fillId="3" borderId="13" xfId="0" applyFill="1" applyBorder="1" applyAlignment="1">
      <alignment horizontal="center" vertical="center" textRotation="255" wrapText="1"/>
    </xf>
    <xf numFmtId="0" fontId="0" fillId="0" borderId="11" xfId="0" applyBorder="1" applyAlignment="1">
      <alignment vertical="top" wrapText="1"/>
    </xf>
    <xf numFmtId="0" fontId="0" fillId="0" borderId="11" xfId="0" applyBorder="1" applyAlignment="1">
      <alignment vertical="top"/>
    </xf>
    <xf numFmtId="0" fontId="0" fillId="0" borderId="12" xfId="0" applyBorder="1" applyAlignment="1">
      <alignment vertical="top"/>
    </xf>
    <xf numFmtId="0" fontId="0" fillId="0" borderId="13" xfId="0" applyBorder="1" applyAlignment="1">
      <alignment vertical="top"/>
    </xf>
    <xf numFmtId="0" fontId="0" fillId="3" borderId="14" xfId="0" applyFill="1" applyBorder="1">
      <alignment vertical="center"/>
    </xf>
    <xf numFmtId="0" fontId="0" fillId="3" borderId="15" xfId="0" applyFill="1" applyBorder="1">
      <alignment vertical="center"/>
    </xf>
    <xf numFmtId="181" fontId="0" fillId="5" borderId="16" xfId="0" applyNumberFormat="1" applyFill="1" applyBorder="1">
      <alignment vertical="center"/>
    </xf>
    <xf numFmtId="181" fontId="0" fillId="5" borderId="17" xfId="0" applyNumberFormat="1" applyFill="1" applyBorder="1">
      <alignment vertical="center"/>
    </xf>
    <xf numFmtId="182" fontId="0" fillId="5" borderId="16" xfId="0" applyNumberFormat="1" applyFill="1" applyBorder="1">
      <alignment vertical="center"/>
    </xf>
    <xf numFmtId="182" fontId="0" fillId="5" borderId="17" xfId="0" applyNumberFormat="1" applyFill="1" applyBorder="1">
      <alignment vertical="center"/>
    </xf>
    <xf numFmtId="0" fontId="0" fillId="3" borderId="11" xfId="0" applyFill="1" applyBorder="1">
      <alignment vertical="center"/>
    </xf>
    <xf numFmtId="0" fontId="0" fillId="3" borderId="12" xfId="0" applyFill="1" applyBorder="1">
      <alignment vertical="center"/>
    </xf>
    <xf numFmtId="182" fontId="0" fillId="0" borderId="16" xfId="0" applyNumberFormat="1" applyBorder="1">
      <alignment vertical="center"/>
    </xf>
    <xf numFmtId="182" fontId="0" fillId="0" borderId="17" xfId="0" applyNumberFormat="1" applyBorder="1">
      <alignment vertical="center"/>
    </xf>
    <xf numFmtId="0" fontId="6" fillId="3" borderId="1" xfId="0" applyFont="1" applyFill="1" applyBorder="1" applyAlignment="1">
      <alignment horizontal="center" vertical="center" textRotation="255" wrapText="1"/>
    </xf>
    <xf numFmtId="0" fontId="0" fillId="0" borderId="1" xfId="0" applyBorder="1" applyAlignment="1">
      <alignment horizontal="center" vertical="center"/>
    </xf>
    <xf numFmtId="0" fontId="16" fillId="0" borderId="1" xfId="0" applyFont="1" applyBorder="1">
      <alignment vertical="center"/>
    </xf>
    <xf numFmtId="0" fontId="16" fillId="0" borderId="1" xfId="0" applyFont="1" applyBorder="1" applyAlignment="1">
      <alignment vertical="center" wrapText="1"/>
    </xf>
    <xf numFmtId="0" fontId="5" fillId="0" borderId="3" xfId="0" applyFont="1" applyBorder="1" applyAlignment="1">
      <alignment horizontal="left" vertical="center"/>
    </xf>
    <xf numFmtId="0" fontId="0" fillId="0" borderId="11" xfId="0" applyBorder="1" applyAlignment="1">
      <alignment horizontal="center" vertical="top"/>
    </xf>
    <xf numFmtId="14" fontId="0" fillId="0" borderId="2" xfId="0" applyNumberFormat="1" applyBorder="1" applyAlignment="1">
      <alignment horizontal="left" vertical="center"/>
    </xf>
    <xf numFmtId="0" fontId="0" fillId="0" borderId="7" xfId="0" applyBorder="1" applyAlignment="1">
      <alignment horizontal="left" vertical="center"/>
    </xf>
    <xf numFmtId="181" fontId="0" fillId="0" borderId="16" xfId="0" applyNumberFormat="1" applyBorder="1">
      <alignment vertical="center"/>
    </xf>
    <xf numFmtId="181" fontId="0" fillId="0" borderId="17" xfId="0" applyNumberFormat="1" applyBorder="1">
      <alignment vertical="center"/>
    </xf>
    <xf numFmtId="0" fontId="0" fillId="3" borderId="2" xfId="0" applyFill="1" applyBorder="1" applyAlignment="1">
      <alignment horizontal="left" vertical="center"/>
    </xf>
    <xf numFmtId="0" fontId="0" fillId="3" borderId="7" xfId="0" applyFill="1" applyBorder="1" applyAlignment="1">
      <alignment horizontal="left" vertical="center"/>
    </xf>
    <xf numFmtId="0" fontId="0" fillId="5" borderId="1" xfId="0" applyFill="1" applyBorder="1" applyAlignment="1">
      <alignment horizontal="left" vertical="center"/>
    </xf>
    <xf numFmtId="0" fontId="5" fillId="0" borderId="0" xfId="0" applyFont="1" applyAlignment="1">
      <alignment horizontal="right" vertical="top"/>
    </xf>
    <xf numFmtId="0" fontId="5" fillId="0" borderId="5" xfId="0" applyFont="1" applyBorder="1" applyAlignment="1">
      <alignment horizontal="center" vertical="center"/>
    </xf>
    <xf numFmtId="0" fontId="0" fillId="3" borderId="1" xfId="0" applyFill="1" applyBorder="1" applyAlignment="1">
      <alignment horizontal="center" vertical="center"/>
    </xf>
    <xf numFmtId="3" fontId="0" fillId="2" borderId="1" xfId="0" applyNumberFormat="1" applyFill="1" applyBorder="1">
      <alignment vertical="center"/>
    </xf>
    <xf numFmtId="177" fontId="0" fillId="0" borderId="2" xfId="0" applyNumberFormat="1" applyBorder="1" applyAlignment="1">
      <alignment horizontal="center" vertical="center"/>
    </xf>
    <xf numFmtId="177" fontId="0" fillId="0" borderId="7" xfId="0" applyNumberFormat="1" applyBorder="1" applyAlignment="1">
      <alignment horizontal="center" vertical="center"/>
    </xf>
    <xf numFmtId="0" fontId="0" fillId="3" borderId="8" xfId="0" applyFill="1" applyBorder="1" applyAlignment="1">
      <alignment horizontal="center" vertical="center"/>
    </xf>
    <xf numFmtId="0" fontId="0" fillId="3" borderId="10" xfId="0" applyFill="1" applyBorder="1" applyAlignment="1">
      <alignment horizontal="center" vertical="center"/>
    </xf>
    <xf numFmtId="0" fontId="0" fillId="3" borderId="9"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2" xfId="0" applyFill="1" applyBorder="1">
      <alignment vertical="center"/>
    </xf>
    <xf numFmtId="0" fontId="0" fillId="3" borderId="3" xfId="0" applyFill="1" applyBorder="1">
      <alignment vertical="center"/>
    </xf>
    <xf numFmtId="0" fontId="0" fillId="3" borderId="7" xfId="0" applyFill="1" applyBorder="1">
      <alignment vertical="center"/>
    </xf>
    <xf numFmtId="0" fontId="4" fillId="0" borderId="0" xfId="0" applyFont="1">
      <alignment vertical="center"/>
    </xf>
    <xf numFmtId="180" fontId="0" fillId="2" borderId="2" xfId="0" applyNumberFormat="1" applyFill="1" applyBorder="1" applyAlignment="1">
      <alignment horizontal="center" vertical="center"/>
    </xf>
    <xf numFmtId="180" fontId="0" fillId="2" borderId="7" xfId="0" applyNumberFormat="1" applyFill="1" applyBorder="1" applyAlignment="1">
      <alignment horizontal="center" vertical="center"/>
    </xf>
    <xf numFmtId="38" fontId="11" fillId="0" borderId="60" xfId="6" applyFont="1" applyBorder="1" applyAlignment="1">
      <alignment horizontal="right" vertical="center"/>
    </xf>
    <xf numFmtId="38" fontId="11" fillId="0" borderId="48" xfId="6" applyFont="1" applyBorder="1" applyAlignment="1">
      <alignment horizontal="right" vertical="center"/>
    </xf>
    <xf numFmtId="38" fontId="8" fillId="0" borderId="30" xfId="6" applyFont="1" applyBorder="1" applyAlignment="1">
      <alignment horizontal="center" vertical="center"/>
    </xf>
    <xf numFmtId="38" fontId="8" fillId="0" borderId="28" xfId="6" applyFont="1" applyBorder="1" applyAlignment="1">
      <alignment horizontal="center" vertical="center"/>
    </xf>
    <xf numFmtId="38" fontId="8" fillId="0" borderId="4" xfId="6" applyFont="1" applyBorder="1" applyAlignment="1">
      <alignment horizontal="right" vertical="center"/>
    </xf>
    <xf numFmtId="38" fontId="8" fillId="0" borderId="6" xfId="6" applyFont="1" applyBorder="1" applyAlignment="1">
      <alignment horizontal="right" vertical="center"/>
    </xf>
    <xf numFmtId="38" fontId="8" fillId="0" borderId="2" xfId="6" applyFont="1" applyBorder="1" applyAlignment="1">
      <alignment horizontal="left" vertical="center"/>
    </xf>
    <xf numFmtId="38" fontId="8" fillId="0" borderId="3" xfId="6" applyFont="1" applyBorder="1" applyAlignment="1">
      <alignment horizontal="left" vertical="center"/>
    </xf>
    <xf numFmtId="38" fontId="8" fillId="0" borderId="35" xfId="6" applyFont="1" applyBorder="1" applyAlignment="1">
      <alignment horizontal="left" vertical="center"/>
    </xf>
    <xf numFmtId="38" fontId="8" fillId="0" borderId="36" xfId="6" applyFont="1" applyBorder="1" applyAlignment="1">
      <alignment horizontal="center" vertical="center"/>
    </xf>
    <xf numFmtId="38" fontId="8" fillId="0" borderId="57" xfId="6" applyFont="1" applyBorder="1" applyAlignment="1">
      <alignment horizontal="left" vertical="center"/>
    </xf>
    <xf numFmtId="38" fontId="8" fillId="0" borderId="58" xfId="6" applyFont="1" applyBorder="1" applyAlignment="1">
      <alignment horizontal="left" vertical="center"/>
    </xf>
    <xf numFmtId="38" fontId="8" fillId="0" borderId="59" xfId="6" applyFont="1" applyBorder="1" applyAlignment="1">
      <alignment horizontal="left" vertical="center"/>
    </xf>
    <xf numFmtId="38" fontId="8" fillId="0" borderId="7" xfId="6" applyFont="1" applyBorder="1" applyAlignment="1">
      <alignment horizontal="left" vertical="center"/>
    </xf>
    <xf numFmtId="38" fontId="11" fillId="0" borderId="24" xfId="6" applyFont="1" applyBorder="1" applyAlignment="1">
      <alignment horizontal="center" vertical="center"/>
    </xf>
    <xf numFmtId="38" fontId="11" fillId="0" borderId="46" xfId="6" applyFont="1" applyBorder="1" applyAlignment="1">
      <alignment horizontal="center" vertical="center"/>
    </xf>
    <xf numFmtId="0" fontId="8" fillId="6" borderId="52" xfId="5" applyFont="1" applyFill="1" applyBorder="1" applyAlignment="1">
      <alignment horizontal="center" vertical="center"/>
    </xf>
    <xf numFmtId="0" fontId="8" fillId="6" borderId="20" xfId="5" applyFont="1" applyFill="1" applyBorder="1" applyAlignment="1">
      <alignment horizontal="center" vertical="center"/>
    </xf>
    <xf numFmtId="0" fontId="8" fillId="6" borderId="53" xfId="5" applyFont="1" applyFill="1" applyBorder="1" applyAlignment="1">
      <alignment horizontal="center" vertical="center"/>
    </xf>
    <xf numFmtId="0" fontId="8" fillId="6" borderId="54" xfId="5" applyFont="1" applyFill="1" applyBorder="1" applyAlignment="1">
      <alignment horizontal="center" vertical="center"/>
    </xf>
    <xf numFmtId="38" fontId="8" fillId="0" borderId="24" xfId="6" applyFont="1" applyBorder="1" applyAlignment="1">
      <alignment horizontal="center" vertical="center"/>
    </xf>
    <xf numFmtId="38" fontId="8" fillId="0" borderId="55" xfId="6" applyFont="1" applyBorder="1" applyAlignment="1">
      <alignment horizontal="right" vertical="center"/>
    </xf>
    <xf numFmtId="38" fontId="8" fillId="0" borderId="56" xfId="6" applyFont="1" applyBorder="1" applyAlignment="1">
      <alignment horizontal="right" vertical="center"/>
    </xf>
    <xf numFmtId="0" fontId="8" fillId="6" borderId="18" xfId="5" applyFont="1" applyFill="1" applyBorder="1" applyAlignment="1">
      <alignment horizontal="center" vertical="center"/>
    </xf>
    <xf numFmtId="0" fontId="8" fillId="6" borderId="19" xfId="5"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183" fontId="8" fillId="0" borderId="110" xfId="0" applyNumberFormat="1" applyFont="1" applyBorder="1" applyAlignment="1">
      <alignment horizontal="center" vertical="center"/>
    </xf>
    <xf numFmtId="183" fontId="8" fillId="0" borderId="116" xfId="0" applyNumberFormat="1" applyFont="1" applyBorder="1" applyAlignment="1">
      <alignment horizontal="center" vertical="center"/>
    </xf>
    <xf numFmtId="183" fontId="8" fillId="0" borderId="108" xfId="0" applyNumberFormat="1" applyFont="1" applyBorder="1" applyAlignment="1">
      <alignment horizontal="center" vertical="center"/>
    </xf>
    <xf numFmtId="183" fontId="8" fillId="0" borderId="114" xfId="0" applyNumberFormat="1" applyFont="1" applyBorder="1" applyAlignment="1">
      <alignment horizontal="center" vertical="center"/>
    </xf>
    <xf numFmtId="38" fontId="8" fillId="0" borderId="13" xfId="6" applyFont="1" applyBorder="1" applyAlignment="1">
      <alignment horizontal="center" vertical="center"/>
    </xf>
    <xf numFmtId="38" fontId="8" fillId="0" borderId="61" xfId="6" applyFont="1" applyBorder="1" applyAlignment="1">
      <alignment horizontal="center" vertical="center"/>
    </xf>
    <xf numFmtId="38" fontId="8" fillId="0" borderId="1" xfId="6" applyFont="1" applyBorder="1" applyAlignment="1">
      <alignment horizontal="center" vertical="center"/>
    </xf>
    <xf numFmtId="38" fontId="8" fillId="0" borderId="62" xfId="6" applyFont="1" applyBorder="1" applyAlignment="1">
      <alignment horizontal="center" vertical="center"/>
    </xf>
    <xf numFmtId="38" fontId="8" fillId="0" borderId="64" xfId="6" applyFont="1" applyBorder="1" applyAlignment="1">
      <alignment horizontal="center" vertical="center"/>
    </xf>
    <xf numFmtId="183" fontId="8" fillId="0" borderId="126" xfId="0" applyNumberFormat="1" applyFont="1" applyBorder="1" applyAlignment="1">
      <alignment horizontal="center" vertical="center"/>
    </xf>
    <xf numFmtId="183" fontId="8" fillId="0" borderId="112" xfId="0" applyNumberFormat="1" applyFont="1" applyBorder="1" applyAlignment="1">
      <alignment horizontal="center" vertical="center"/>
    </xf>
    <xf numFmtId="183" fontId="11" fillId="0" borderId="127" xfId="0" applyNumberFormat="1" applyFont="1" applyBorder="1" applyAlignment="1">
      <alignment horizontal="center" vertical="center"/>
    </xf>
    <xf numFmtId="183" fontId="11" fillId="0" borderId="114" xfId="0" applyNumberFormat="1" applyFont="1" applyBorder="1" applyAlignment="1">
      <alignment horizontal="center" vertical="center"/>
    </xf>
    <xf numFmtId="183" fontId="8" fillId="0" borderId="139" xfId="0" applyNumberFormat="1" applyFont="1" applyBorder="1" applyAlignment="1">
      <alignment horizontal="center" vertical="center"/>
    </xf>
    <xf numFmtId="183" fontId="8" fillId="0" borderId="127" xfId="0" applyNumberFormat="1" applyFont="1" applyBorder="1" applyAlignment="1">
      <alignment horizontal="center" vertical="center"/>
    </xf>
    <xf numFmtId="183" fontId="8" fillId="0" borderId="124" xfId="0" applyNumberFormat="1" applyFont="1" applyBorder="1" applyAlignment="1">
      <alignment horizontal="center" vertical="center"/>
    </xf>
    <xf numFmtId="183" fontId="8" fillId="0" borderId="125" xfId="0" applyNumberFormat="1" applyFont="1" applyBorder="1" applyAlignment="1">
      <alignment horizontal="center" vertical="center"/>
    </xf>
    <xf numFmtId="183" fontId="8" fillId="0" borderId="73" xfId="0" applyNumberFormat="1" applyFont="1" applyBorder="1" applyAlignment="1">
      <alignment horizontal="center" vertical="center"/>
    </xf>
    <xf numFmtId="183" fontId="11" fillId="0" borderId="24" xfId="0" applyNumberFormat="1" applyFont="1" applyBorder="1" applyAlignment="1">
      <alignment horizontal="center" vertical="center"/>
    </xf>
    <xf numFmtId="38" fontId="8" fillId="0" borderId="42" xfId="6" applyFont="1" applyBorder="1" applyAlignment="1">
      <alignment horizontal="center" vertical="center"/>
    </xf>
    <xf numFmtId="38" fontId="8" fillId="0" borderId="123" xfId="6" applyFont="1" applyBorder="1" applyAlignment="1">
      <alignment horizontal="center" vertical="center"/>
    </xf>
    <xf numFmtId="38" fontId="8" fillId="0" borderId="94" xfId="6" applyFont="1" applyBorder="1" applyAlignment="1">
      <alignment horizontal="center" vertical="center"/>
    </xf>
    <xf numFmtId="38" fontId="8" fillId="0" borderId="75" xfId="6" applyFont="1" applyBorder="1" applyAlignment="1">
      <alignment horizontal="center" vertical="center"/>
    </xf>
    <xf numFmtId="38" fontId="8" fillId="0" borderId="128" xfId="6" applyFont="1" applyBorder="1" applyAlignment="1">
      <alignment horizontal="center" vertical="center"/>
    </xf>
    <xf numFmtId="38" fontId="8" fillId="0" borderId="38" xfId="6" applyFont="1" applyBorder="1" applyAlignment="1">
      <alignment horizontal="center" vertical="center"/>
    </xf>
    <xf numFmtId="183" fontId="8" fillId="0" borderId="24" xfId="0" applyNumberFormat="1" applyFont="1" applyBorder="1" applyAlignment="1">
      <alignment horizontal="center" vertical="center"/>
    </xf>
    <xf numFmtId="38" fontId="8" fillId="0" borderId="43" xfId="6" applyFont="1" applyBorder="1" applyAlignment="1">
      <alignment horizontal="center" vertical="center"/>
    </xf>
    <xf numFmtId="38" fontId="8" fillId="0" borderId="101" xfId="6" applyFont="1" applyBorder="1" applyAlignment="1">
      <alignment horizontal="center" vertical="center"/>
    </xf>
    <xf numFmtId="38" fontId="8" fillId="0" borderId="72" xfId="6" applyFont="1" applyBorder="1" applyAlignment="1">
      <alignment horizontal="center" vertical="center"/>
    </xf>
    <xf numFmtId="183" fontId="8" fillId="0" borderId="106" xfId="0" applyNumberFormat="1" applyFont="1" applyBorder="1" applyAlignment="1">
      <alignment horizontal="center" vertical="center"/>
    </xf>
    <xf numFmtId="183" fontId="11" fillId="0" borderId="108" xfId="0" applyNumberFormat="1" applyFont="1" applyBorder="1" applyAlignment="1">
      <alignment horizontal="center" vertical="center"/>
    </xf>
    <xf numFmtId="0" fontId="11" fillId="0" borderId="61" xfId="0" applyFont="1" applyBorder="1" applyAlignment="1">
      <alignment horizontal="center" vertical="center"/>
    </xf>
    <xf numFmtId="0" fontId="11" fillId="0" borderId="1" xfId="0" applyFont="1" applyBorder="1" applyAlignment="1">
      <alignment horizontal="center" vertical="center"/>
    </xf>
    <xf numFmtId="0" fontId="11" fillId="0" borderId="100" xfId="0" applyFont="1" applyBorder="1" applyAlignment="1">
      <alignment horizontal="center" vertical="center"/>
    </xf>
    <xf numFmtId="0" fontId="11" fillId="0" borderId="101" xfId="0" applyFont="1" applyBorder="1" applyAlignment="1">
      <alignment horizontal="center" vertical="center"/>
    </xf>
    <xf numFmtId="0" fontId="11" fillId="0" borderId="72" xfId="0" applyFont="1" applyBorder="1" applyAlignment="1">
      <alignment horizontal="center" vertical="center"/>
    </xf>
    <xf numFmtId="0" fontId="11" fillId="0" borderId="102" xfId="0" applyFont="1" applyBorder="1" applyAlignment="1">
      <alignment horizontal="center" vertical="center"/>
    </xf>
    <xf numFmtId="185" fontId="8" fillId="0" borderId="13" xfId="6" applyNumberFormat="1" applyFont="1" applyBorder="1" applyAlignment="1">
      <alignment horizontal="center" vertical="center"/>
    </xf>
    <xf numFmtId="185" fontId="8" fillId="0" borderId="64" xfId="6" applyNumberFormat="1" applyFont="1" applyBorder="1" applyAlignment="1">
      <alignment horizontal="center" vertical="center"/>
    </xf>
    <xf numFmtId="0" fontId="11" fillId="0" borderId="97" xfId="0" applyFont="1" applyBorder="1" applyAlignment="1">
      <alignment horizontal="center" vertical="center"/>
    </xf>
    <xf numFmtId="0" fontId="11" fillId="0" borderId="70" xfId="0" applyFont="1" applyBorder="1" applyAlignment="1">
      <alignment horizontal="center" vertical="center"/>
    </xf>
    <xf numFmtId="0" fontId="11" fillId="0" borderId="98" xfId="0" applyFont="1" applyBorder="1" applyAlignment="1">
      <alignment horizontal="center" vertical="center"/>
    </xf>
    <xf numFmtId="38" fontId="8" fillId="0" borderId="70" xfId="0" applyNumberFormat="1" applyFont="1" applyBorder="1" applyAlignment="1">
      <alignment horizontal="right" vertical="center"/>
    </xf>
    <xf numFmtId="38" fontId="8" fillId="0" borderId="68" xfId="0" applyNumberFormat="1" applyFont="1" applyBorder="1" applyAlignment="1">
      <alignment horizontal="right" vertical="center"/>
    </xf>
    <xf numFmtId="38" fontId="11" fillId="0" borderId="97" xfId="0" applyNumberFormat="1" applyFont="1" applyBorder="1" applyAlignment="1">
      <alignment horizontal="right" vertical="center"/>
    </xf>
    <xf numFmtId="38" fontId="11" fillId="0" borderId="99" xfId="0" applyNumberFormat="1" applyFont="1" applyBorder="1" applyAlignment="1">
      <alignment horizontal="right" vertical="center"/>
    </xf>
    <xf numFmtId="38" fontId="8" fillId="0" borderId="69" xfId="0" applyNumberFormat="1" applyFont="1" applyBorder="1" applyAlignment="1">
      <alignment horizontal="right" vertical="center"/>
    </xf>
    <xf numFmtId="38" fontId="8" fillId="0" borderId="97" xfId="0" applyNumberFormat="1" applyFont="1" applyBorder="1" applyAlignment="1">
      <alignment horizontal="right" vertical="center"/>
    </xf>
    <xf numFmtId="38" fontId="8" fillId="0" borderId="99" xfId="0" applyNumberFormat="1" applyFont="1" applyBorder="1" applyAlignment="1">
      <alignment horizontal="right" vertical="center"/>
    </xf>
    <xf numFmtId="185" fontId="8" fillId="0" borderId="12" xfId="6" applyNumberFormat="1" applyFont="1" applyBorder="1" applyAlignment="1">
      <alignment horizontal="center" vertical="center"/>
    </xf>
    <xf numFmtId="0" fontId="8" fillId="0" borderId="12" xfId="0" applyFont="1" applyBorder="1" applyAlignment="1">
      <alignment horizontal="center" vertical="center"/>
    </xf>
    <xf numFmtId="0" fontId="8" fillId="0" borderId="77" xfId="0" applyFont="1" applyBorder="1" applyAlignment="1">
      <alignment horizontal="center" vertical="center"/>
    </xf>
    <xf numFmtId="0" fontId="8" fillId="11" borderId="0" xfId="0" applyFont="1" applyFill="1" applyAlignment="1">
      <alignment horizontal="center" vertical="center"/>
    </xf>
    <xf numFmtId="0" fontId="8" fillId="11" borderId="93" xfId="0" applyFont="1" applyFill="1" applyBorder="1" applyAlignment="1">
      <alignment horizontal="center" vertical="center"/>
    </xf>
    <xf numFmtId="0" fontId="8" fillId="11" borderId="86" xfId="0" applyFont="1" applyFill="1" applyBorder="1" applyAlignment="1">
      <alignment horizontal="center" vertical="center"/>
    </xf>
    <xf numFmtId="185" fontId="8" fillId="0" borderId="83" xfId="6" applyNumberFormat="1" applyFont="1" applyBorder="1" applyAlignment="1">
      <alignment horizontal="center" vertical="center"/>
    </xf>
    <xf numFmtId="185" fontId="8" fillId="0" borderId="39" xfId="6" applyNumberFormat="1" applyFont="1" applyBorder="1" applyAlignment="1">
      <alignment horizontal="center" vertical="center"/>
    </xf>
    <xf numFmtId="0" fontId="8" fillId="0" borderId="94" xfId="0" applyFont="1" applyBorder="1" applyAlignment="1">
      <alignment horizontal="center" vertical="center"/>
    </xf>
    <xf numFmtId="0" fontId="8" fillId="0" borderId="0" xfId="0" applyFont="1" applyAlignment="1">
      <alignment horizontal="center" vertical="center"/>
    </xf>
    <xf numFmtId="0" fontId="8" fillId="0" borderId="75" xfId="0" applyFont="1" applyBorder="1" applyAlignment="1">
      <alignment horizontal="center" vertical="center"/>
    </xf>
    <xf numFmtId="0" fontId="8" fillId="0" borderId="95" xfId="0" applyFont="1" applyBorder="1" applyAlignment="1">
      <alignment horizontal="center" vertical="center"/>
    </xf>
    <xf numFmtId="0" fontId="8" fillId="0" borderId="96" xfId="0" applyFont="1" applyBorder="1" applyAlignment="1">
      <alignment horizontal="center" vertical="center"/>
    </xf>
    <xf numFmtId="0" fontId="8" fillId="0" borderId="48" xfId="0" applyFont="1" applyBorder="1" applyAlignment="1">
      <alignment horizontal="center" vertical="center"/>
    </xf>
    <xf numFmtId="0" fontId="8" fillId="0" borderId="90" xfId="0" applyFont="1" applyBorder="1" applyAlignment="1">
      <alignment horizontal="center" vertical="center"/>
    </xf>
    <xf numFmtId="0" fontId="8" fillId="0" borderId="36" xfId="0" applyFont="1" applyBorder="1" applyAlignment="1">
      <alignment horizontal="center" vertical="center"/>
    </xf>
    <xf numFmtId="0" fontId="8" fillId="0" borderId="83" xfId="0" applyFont="1" applyBorder="1" applyAlignment="1">
      <alignment horizontal="center" vertical="center"/>
    </xf>
    <xf numFmtId="0" fontId="8" fillId="0" borderId="39" xfId="0" applyFont="1" applyBorder="1" applyAlignment="1">
      <alignment horizontal="center" vertical="center"/>
    </xf>
    <xf numFmtId="0" fontId="8" fillId="11" borderId="85" xfId="0" applyFont="1" applyFill="1" applyBorder="1" applyAlignment="1">
      <alignment horizontal="center" vertical="center"/>
    </xf>
    <xf numFmtId="0" fontId="8" fillId="11" borderId="92" xfId="0" applyFont="1" applyFill="1" applyBorder="1" applyAlignment="1">
      <alignment horizontal="center" vertical="center"/>
    </xf>
    <xf numFmtId="0" fontId="8" fillId="0" borderId="1" xfId="0" applyFont="1" applyBorder="1" applyAlignment="1">
      <alignment horizontal="center" vertical="center"/>
    </xf>
    <xf numFmtId="0" fontId="8" fillId="0" borderId="82" xfId="0" applyFont="1" applyBorder="1" applyAlignment="1">
      <alignment horizontal="center" vertical="center"/>
    </xf>
    <xf numFmtId="0" fontId="8" fillId="0" borderId="76" xfId="0" applyFont="1" applyBorder="1" applyAlignment="1">
      <alignment horizontal="center" vertical="center"/>
    </xf>
    <xf numFmtId="0" fontId="8" fillId="0" borderId="11" xfId="0" applyFont="1" applyBorder="1" applyAlignment="1">
      <alignment horizontal="center" vertical="center"/>
    </xf>
    <xf numFmtId="0" fontId="8" fillId="11" borderId="79" xfId="0" applyFont="1" applyFill="1" applyBorder="1" applyAlignment="1">
      <alignment horizontal="center" vertical="center"/>
    </xf>
    <xf numFmtId="0" fontId="8" fillId="0" borderId="61" xfId="0" applyFont="1" applyBorder="1" applyAlignment="1">
      <alignment horizontal="center" vertical="center"/>
    </xf>
    <xf numFmtId="0" fontId="8" fillId="0" borderId="89" xfId="0" applyFont="1" applyBorder="1" applyAlignment="1">
      <alignment horizontal="center" vertical="center"/>
    </xf>
    <xf numFmtId="0" fontId="8" fillId="0" borderId="81" xfId="0" applyFont="1" applyBorder="1" applyAlignment="1">
      <alignment horizontal="center" vertical="center"/>
    </xf>
    <xf numFmtId="0" fontId="8" fillId="11" borderId="74" xfId="0" applyFont="1" applyFill="1" applyBorder="1" applyAlignment="1">
      <alignment horizontal="center" vertical="center"/>
    </xf>
    <xf numFmtId="0" fontId="8" fillId="11" borderId="78" xfId="0" applyFont="1" applyFill="1" applyBorder="1" applyAlignment="1">
      <alignment horizontal="center" vertical="center"/>
    </xf>
    <xf numFmtId="0" fontId="8" fillId="0" borderId="13" xfId="0" applyFont="1" applyBorder="1" applyAlignment="1">
      <alignment horizontal="center" vertical="center"/>
    </xf>
    <xf numFmtId="0" fontId="8" fillId="0" borderId="87" xfId="0" applyFont="1" applyBorder="1" applyAlignment="1">
      <alignment horizontal="center" vertical="center"/>
    </xf>
    <xf numFmtId="0" fontId="8" fillId="0" borderId="84" xfId="0" applyFont="1" applyBorder="1" applyAlignment="1">
      <alignment horizontal="center" vertical="center"/>
    </xf>
    <xf numFmtId="0" fontId="8" fillId="0" borderId="28" xfId="0" applyFont="1" applyBorder="1" applyAlignment="1">
      <alignment horizontal="center" vertical="center"/>
    </xf>
    <xf numFmtId="38" fontId="8" fillId="0" borderId="11" xfId="6" applyFont="1" applyBorder="1" applyAlignment="1">
      <alignment horizontal="center" vertical="center"/>
    </xf>
    <xf numFmtId="0" fontId="8" fillId="11" borderId="10" xfId="0" applyFont="1" applyFill="1" applyBorder="1" applyAlignment="1">
      <alignment horizontal="center" vertical="center"/>
    </xf>
    <xf numFmtId="0" fontId="8" fillId="11" borderId="5" xfId="0" applyFont="1" applyFill="1" applyBorder="1" applyAlignment="1">
      <alignment horizontal="center" vertical="center"/>
    </xf>
    <xf numFmtId="0" fontId="8" fillId="12" borderId="12" xfId="0" applyFont="1" applyFill="1" applyBorder="1" applyAlignment="1">
      <alignment horizontal="center" vertical="center"/>
    </xf>
    <xf numFmtId="0" fontId="8" fillId="12" borderId="13" xfId="0" applyFont="1" applyFill="1" applyBorder="1" applyAlignment="1">
      <alignment horizontal="center" vertical="center"/>
    </xf>
    <xf numFmtId="185" fontId="8" fillId="0" borderId="77" xfId="6" applyNumberFormat="1" applyFont="1" applyBorder="1" applyAlignment="1">
      <alignment horizontal="center" vertical="center"/>
    </xf>
    <xf numFmtId="185" fontId="8" fillId="0" borderId="11" xfId="6" applyNumberFormat="1" applyFont="1" applyBorder="1" applyAlignment="1">
      <alignment horizontal="center" vertical="center"/>
    </xf>
    <xf numFmtId="0" fontId="8" fillId="0" borderId="12" xfId="0" applyFont="1" applyBorder="1" applyAlignment="1">
      <alignment horizontal="center" vertical="center" wrapText="1"/>
    </xf>
    <xf numFmtId="0" fontId="8" fillId="0" borderId="30" xfId="0" applyFont="1" applyBorder="1" applyAlignment="1">
      <alignment horizontal="center" vertical="center"/>
    </xf>
    <xf numFmtId="0" fontId="8" fillId="12" borderId="11" xfId="0" applyFont="1" applyFill="1" applyBorder="1" applyAlignment="1">
      <alignment horizontal="center" vertical="center"/>
    </xf>
    <xf numFmtId="0" fontId="8" fillId="11" borderId="8" xfId="0" applyFont="1" applyFill="1" applyBorder="1" applyAlignment="1">
      <alignment horizontal="center" vertical="center"/>
    </xf>
    <xf numFmtId="185" fontId="8" fillId="0" borderId="73" xfId="6" applyNumberFormat="1" applyFont="1" applyBorder="1" applyAlignment="1">
      <alignment horizontal="center" vertical="center"/>
    </xf>
    <xf numFmtId="0" fontId="8" fillId="0" borderId="24" xfId="0" applyFont="1" applyBorder="1" applyAlignment="1">
      <alignment horizontal="center" vertical="center"/>
    </xf>
    <xf numFmtId="0" fontId="8" fillId="0" borderId="73" xfId="0" applyFont="1" applyBorder="1" applyAlignment="1">
      <alignment horizontal="center" vertical="center"/>
    </xf>
    <xf numFmtId="0" fontId="8" fillId="10" borderId="68" xfId="0" applyFont="1" applyFill="1" applyBorder="1" applyAlignment="1">
      <alignment horizontal="center" vertical="center"/>
    </xf>
    <xf numFmtId="0" fontId="8" fillId="10" borderId="69" xfId="0" applyFont="1" applyFill="1" applyBorder="1" applyAlignment="1">
      <alignment horizontal="center" vertical="center"/>
    </xf>
    <xf numFmtId="0" fontId="8" fillId="10" borderId="67" xfId="0" applyFont="1" applyFill="1" applyBorder="1" applyAlignment="1">
      <alignment horizontal="center" vertical="center" wrapText="1"/>
    </xf>
    <xf numFmtId="0" fontId="8" fillId="10" borderId="39" xfId="0" applyFont="1" applyFill="1" applyBorder="1" applyAlignment="1">
      <alignment horizontal="center" vertical="center"/>
    </xf>
    <xf numFmtId="0" fontId="8" fillId="10" borderId="71" xfId="0" applyFont="1" applyFill="1" applyBorder="1" applyAlignment="1">
      <alignment horizontal="center" vertical="center"/>
    </xf>
    <xf numFmtId="0" fontId="8" fillId="10" borderId="37" xfId="0" applyFont="1" applyFill="1" applyBorder="1" applyAlignment="1">
      <alignment horizontal="center" vertical="center"/>
    </xf>
    <xf numFmtId="0" fontId="8" fillId="10" borderId="66" xfId="0" applyFont="1" applyFill="1" applyBorder="1" applyAlignment="1">
      <alignment horizontal="center" vertical="center"/>
    </xf>
    <xf numFmtId="0" fontId="8" fillId="10" borderId="36" xfId="0" applyFont="1" applyFill="1" applyBorder="1" applyAlignment="1">
      <alignment horizontal="center" vertical="center"/>
    </xf>
    <xf numFmtId="0" fontId="8" fillId="10" borderId="67" xfId="0" applyFont="1" applyFill="1" applyBorder="1" applyAlignment="1">
      <alignment horizontal="center" vertical="center"/>
    </xf>
  </cellXfs>
  <cellStyles count="9">
    <cellStyle name="パーセント" xfId="4" builtinId="5"/>
    <cellStyle name="パーセント 2" xfId="7" xr:uid="{E990C9C0-FD30-4E92-9072-A1BAEB4024A1}"/>
    <cellStyle name="桁区切り" xfId="3" builtinId="6"/>
    <cellStyle name="桁区切り [0.00] 2" xfId="8" xr:uid="{7F103866-2D5C-4A7A-8069-CDBC975D8117}"/>
    <cellStyle name="桁区切り 2" xfId="6" xr:uid="{327B6D4C-D7EB-443D-B58B-82A009D6921E}"/>
    <cellStyle name="標準" xfId="0" builtinId="0"/>
    <cellStyle name="標準 2" xfId="1" xr:uid="{00000000-0005-0000-0000-000001000000}"/>
    <cellStyle name="標準 3" xfId="2" xr:uid="{00000000-0005-0000-0000-000002000000}"/>
    <cellStyle name="標準 4" xfId="5" xr:uid="{966806D8-5092-4F5B-A83F-EEDB3BB856EB}"/>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2239</xdr:colOff>
      <xdr:row>47</xdr:row>
      <xdr:rowOff>84138</xdr:rowOff>
    </xdr:from>
    <xdr:to>
      <xdr:col>7</xdr:col>
      <xdr:colOff>0</xdr:colOff>
      <xdr:row>47</xdr:row>
      <xdr:rowOff>84138</xdr:rowOff>
    </xdr:to>
    <xdr:cxnSp macro="">
      <xdr:nvCxnSpPr>
        <xdr:cNvPr id="7" name="直線矢印コネクタ 6">
          <a:extLst>
            <a:ext uri="{FF2B5EF4-FFF2-40B4-BE49-F238E27FC236}">
              <a16:creationId xmlns:a16="http://schemas.microsoft.com/office/drawing/2014/main" id="{2A7C1007-4994-4D18-84BB-15756AD39A64}"/>
            </a:ext>
          </a:extLst>
        </xdr:cNvPr>
        <xdr:cNvCxnSpPr/>
      </xdr:nvCxnSpPr>
      <xdr:spPr>
        <a:xfrm>
          <a:off x="3334121" y="8171050"/>
          <a:ext cx="602879"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6</xdr:col>
      <xdr:colOff>592930</xdr:colOff>
      <xdr:row>46</xdr:row>
      <xdr:rowOff>134471</xdr:rowOff>
    </xdr:from>
    <xdr:ext cx="525144" cy="255036"/>
    <xdr:sp macro="" textlink="">
      <xdr:nvSpPr>
        <xdr:cNvPr id="12" name="テキスト ボックス 11">
          <a:extLst>
            <a:ext uri="{FF2B5EF4-FFF2-40B4-BE49-F238E27FC236}">
              <a16:creationId xmlns:a16="http://schemas.microsoft.com/office/drawing/2014/main" id="{BC71902C-BACD-47E6-A5EA-F26CCF727FB7}"/>
            </a:ext>
          </a:extLst>
        </xdr:cNvPr>
        <xdr:cNvSpPr txBox="1"/>
      </xdr:nvSpPr>
      <xdr:spPr>
        <a:xfrm>
          <a:off x="3924812" y="8053295"/>
          <a:ext cx="525144" cy="2550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a:t>7/31</a:t>
          </a:r>
        </a:p>
      </xdr:txBody>
    </xdr:sp>
    <xdr:clientData/>
  </xdr:oneCellAnchor>
  <xdr:oneCellAnchor>
    <xdr:from>
      <xdr:col>8</xdr:col>
      <xdr:colOff>427132</xdr:colOff>
      <xdr:row>49</xdr:row>
      <xdr:rowOff>130269</xdr:rowOff>
    </xdr:from>
    <xdr:ext cx="876843" cy="328423"/>
    <xdr:sp macro="" textlink="">
      <xdr:nvSpPr>
        <xdr:cNvPr id="8" name="テキスト ボックス 7">
          <a:extLst>
            <a:ext uri="{FF2B5EF4-FFF2-40B4-BE49-F238E27FC236}">
              <a16:creationId xmlns:a16="http://schemas.microsoft.com/office/drawing/2014/main" id="{E8E303E4-9936-475D-84EC-3059E815C92C}"/>
            </a:ext>
          </a:extLst>
        </xdr:cNvPr>
        <xdr:cNvSpPr txBox="1"/>
      </xdr:nvSpPr>
      <xdr:spPr>
        <a:xfrm>
          <a:off x="4969250" y="8553357"/>
          <a:ext cx="87684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r>
            <a:rPr kumimoji="1" lang="en-US" altLang="ja-JP" sz="1100"/>
            <a:t>9/22</a:t>
          </a:r>
          <a:r>
            <a:rPr kumimoji="1" lang="ja-JP" altLang="en-US" sz="1100"/>
            <a:t>）</a:t>
          </a:r>
          <a:endParaRPr kumimoji="1" lang="en-US" altLang="ja-JP" sz="1100"/>
        </a:p>
      </xdr:txBody>
    </xdr:sp>
    <xdr:clientData/>
  </xdr:oneCellAnchor>
  <xdr:twoCellAnchor>
    <xdr:from>
      <xdr:col>7</xdr:col>
      <xdr:colOff>1491</xdr:colOff>
      <xdr:row>48</xdr:row>
      <xdr:rowOff>79656</xdr:rowOff>
    </xdr:from>
    <xdr:to>
      <xdr:col>8</xdr:col>
      <xdr:colOff>194235</xdr:colOff>
      <xdr:row>48</xdr:row>
      <xdr:rowOff>79656</xdr:rowOff>
    </xdr:to>
    <xdr:cxnSp macro="">
      <xdr:nvCxnSpPr>
        <xdr:cNvPr id="4" name="直線矢印コネクタ 3">
          <a:extLst>
            <a:ext uri="{FF2B5EF4-FFF2-40B4-BE49-F238E27FC236}">
              <a16:creationId xmlns:a16="http://schemas.microsoft.com/office/drawing/2014/main" id="{FE6E15EE-00E9-4170-B001-5520301ACD11}"/>
            </a:ext>
          </a:extLst>
        </xdr:cNvPr>
        <xdr:cNvCxnSpPr/>
      </xdr:nvCxnSpPr>
      <xdr:spPr>
        <a:xfrm>
          <a:off x="3938491" y="8334656"/>
          <a:ext cx="797862"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190500</xdr:colOff>
      <xdr:row>49</xdr:row>
      <xdr:rowOff>93383</xdr:rowOff>
    </xdr:from>
    <xdr:to>
      <xdr:col>9</xdr:col>
      <xdr:colOff>22412</xdr:colOff>
      <xdr:row>49</xdr:row>
      <xdr:rowOff>93383</xdr:rowOff>
    </xdr:to>
    <xdr:cxnSp macro="">
      <xdr:nvCxnSpPr>
        <xdr:cNvPr id="6" name="直線矢印コネクタ 5">
          <a:extLst>
            <a:ext uri="{FF2B5EF4-FFF2-40B4-BE49-F238E27FC236}">
              <a16:creationId xmlns:a16="http://schemas.microsoft.com/office/drawing/2014/main" id="{CF0B9EEB-94A5-4A22-B3E6-ABFDA42CF72F}"/>
            </a:ext>
          </a:extLst>
        </xdr:cNvPr>
        <xdr:cNvCxnSpPr/>
      </xdr:nvCxnSpPr>
      <xdr:spPr>
        <a:xfrm>
          <a:off x="4732618" y="8516471"/>
          <a:ext cx="437029"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8</xdr:col>
      <xdr:colOff>156882</xdr:colOff>
      <xdr:row>47</xdr:row>
      <xdr:rowOff>123264</xdr:rowOff>
    </xdr:from>
    <xdr:ext cx="525144" cy="255036"/>
    <xdr:sp macro="" textlink="">
      <xdr:nvSpPr>
        <xdr:cNvPr id="10" name="テキスト ボックス 9">
          <a:extLst>
            <a:ext uri="{FF2B5EF4-FFF2-40B4-BE49-F238E27FC236}">
              <a16:creationId xmlns:a16="http://schemas.microsoft.com/office/drawing/2014/main" id="{0CEE6EAF-0464-4FD3-AC61-F4178201BA5E}"/>
            </a:ext>
          </a:extLst>
        </xdr:cNvPr>
        <xdr:cNvSpPr txBox="1"/>
      </xdr:nvSpPr>
      <xdr:spPr>
        <a:xfrm>
          <a:off x="4699000" y="8210176"/>
          <a:ext cx="525144" cy="2550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a:t>9/9</a:t>
          </a:r>
        </a:p>
      </xdr:txBody>
    </xdr:sp>
    <xdr:clientData/>
  </xdr:oneCellAnchor>
  <xdr:oneCellAnchor>
    <xdr:from>
      <xdr:col>8</xdr:col>
      <xdr:colOff>581958</xdr:colOff>
      <xdr:row>48</xdr:row>
      <xdr:rowOff>122517</xdr:rowOff>
    </xdr:from>
    <xdr:ext cx="525144" cy="255036"/>
    <xdr:sp macro="" textlink="">
      <xdr:nvSpPr>
        <xdr:cNvPr id="11" name="テキスト ボックス 10">
          <a:extLst>
            <a:ext uri="{FF2B5EF4-FFF2-40B4-BE49-F238E27FC236}">
              <a16:creationId xmlns:a16="http://schemas.microsoft.com/office/drawing/2014/main" id="{F2B1D294-6886-47B9-921B-869D5C200EB9}"/>
            </a:ext>
          </a:extLst>
        </xdr:cNvPr>
        <xdr:cNvSpPr txBox="1"/>
      </xdr:nvSpPr>
      <xdr:spPr>
        <a:xfrm>
          <a:off x="5124076" y="8377517"/>
          <a:ext cx="525144" cy="2550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a:t>9/21</a:t>
          </a:r>
        </a:p>
      </xdr:txBody>
    </xdr:sp>
    <xdr:clientData/>
  </xdr:oneCellAnchor>
  <xdr:twoCellAnchor editAs="oneCell">
    <xdr:from>
      <xdr:col>12</xdr:col>
      <xdr:colOff>373529</xdr:colOff>
      <xdr:row>1</xdr:row>
      <xdr:rowOff>186765</xdr:rowOff>
    </xdr:from>
    <xdr:to>
      <xdr:col>13</xdr:col>
      <xdr:colOff>308161</xdr:colOff>
      <xdr:row>4</xdr:row>
      <xdr:rowOff>79562</xdr:rowOff>
    </xdr:to>
    <xdr:pic>
      <xdr:nvPicPr>
        <xdr:cNvPr id="2" name="図 1">
          <a:extLst>
            <a:ext uri="{FF2B5EF4-FFF2-40B4-BE49-F238E27FC236}">
              <a16:creationId xmlns:a16="http://schemas.microsoft.com/office/drawing/2014/main" id="{F5EDC6AD-54BE-47F9-3F22-D8B0802455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6117" y="351118"/>
          <a:ext cx="539750" cy="5352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96"/>
  <sheetViews>
    <sheetView tabSelected="1" zoomScale="85" zoomScaleNormal="85" workbookViewId="0"/>
  </sheetViews>
  <sheetFormatPr defaultRowHeight="13"/>
  <cols>
    <col min="1" max="1" width="4.36328125" customWidth="1"/>
    <col min="2" max="17" width="8.6328125" customWidth="1"/>
  </cols>
  <sheetData>
    <row r="1" spans="1:16">
      <c r="N1" s="242">
        <v>44860</v>
      </c>
      <c r="O1" s="242"/>
      <c r="P1" s="242"/>
    </row>
    <row r="2" spans="1:16" ht="19">
      <c r="F2" s="330" t="s">
        <v>144</v>
      </c>
      <c r="G2" s="330"/>
      <c r="H2" s="330"/>
      <c r="I2" s="330"/>
      <c r="J2" s="330"/>
      <c r="L2" s="304" t="s">
        <v>122</v>
      </c>
      <c r="M2" s="243" t="s">
        <v>258</v>
      </c>
      <c r="N2" s="243" t="s">
        <v>262</v>
      </c>
      <c r="O2" s="243" t="s">
        <v>261</v>
      </c>
      <c r="P2" s="243" t="s">
        <v>260</v>
      </c>
    </row>
    <row r="3" spans="1:16" ht="19">
      <c r="F3" s="246" t="s">
        <v>138</v>
      </c>
      <c r="G3" s="246"/>
      <c r="H3" s="246"/>
      <c r="I3" s="246"/>
      <c r="J3" s="246"/>
      <c r="L3" s="244"/>
      <c r="M3" s="244"/>
      <c r="N3" s="244"/>
      <c r="O3" s="244"/>
      <c r="P3" s="244"/>
    </row>
    <row r="4" spans="1:16">
      <c r="L4" s="245"/>
      <c r="M4" s="245"/>
      <c r="N4" s="245"/>
      <c r="O4" s="245"/>
      <c r="P4" s="245"/>
    </row>
    <row r="5" spans="1:16">
      <c r="K5" s="312" t="s">
        <v>253</v>
      </c>
      <c r="L5" s="312"/>
      <c r="M5" s="312"/>
      <c r="N5" s="312"/>
      <c r="O5" s="312"/>
      <c r="P5" s="312"/>
    </row>
    <row r="6" spans="1:16">
      <c r="K6" s="313" t="s">
        <v>254</v>
      </c>
      <c r="L6" s="313"/>
      <c r="M6" s="313"/>
      <c r="N6" s="313"/>
      <c r="O6" s="313"/>
      <c r="P6" s="313"/>
    </row>
    <row r="7" spans="1:16">
      <c r="A7" s="254" t="s">
        <v>36</v>
      </c>
      <c r="B7" s="240" t="s">
        <v>150</v>
      </c>
      <c r="C7" s="240"/>
      <c r="D7" s="241" t="s">
        <v>284</v>
      </c>
      <c r="E7" s="241"/>
      <c r="F7" s="241"/>
      <c r="G7" s="240" t="s">
        <v>0</v>
      </c>
      <c r="H7" s="240"/>
      <c r="I7" s="255" t="s">
        <v>271</v>
      </c>
      <c r="J7" s="241"/>
      <c r="K7" s="241"/>
      <c r="L7" s="241"/>
      <c r="M7" s="241"/>
      <c r="N7" s="241"/>
      <c r="O7" s="241"/>
      <c r="P7" s="241"/>
    </row>
    <row r="8" spans="1:16">
      <c r="A8" s="254"/>
      <c r="B8" s="240" t="s">
        <v>1</v>
      </c>
      <c r="C8" s="240"/>
      <c r="D8" s="241" t="s">
        <v>291</v>
      </c>
      <c r="E8" s="241"/>
      <c r="F8" s="241"/>
      <c r="G8" s="241"/>
      <c r="H8" s="241"/>
      <c r="I8" s="241"/>
      <c r="J8" s="241"/>
      <c r="K8" s="241"/>
      <c r="L8" s="241"/>
      <c r="M8" s="241"/>
      <c r="N8" s="241"/>
      <c r="O8" s="241"/>
      <c r="P8" s="241"/>
    </row>
    <row r="9" spans="1:16">
      <c r="A9" s="254"/>
      <c r="B9" s="240" t="s">
        <v>2</v>
      </c>
      <c r="C9" s="240"/>
      <c r="D9" s="241" t="s">
        <v>270</v>
      </c>
      <c r="E9" s="241"/>
      <c r="F9" s="241"/>
      <c r="G9" s="241"/>
      <c r="H9" s="241"/>
      <c r="I9" s="241"/>
      <c r="J9" s="241"/>
      <c r="K9" s="241"/>
      <c r="L9" s="241"/>
      <c r="M9" s="241"/>
      <c r="N9" s="241"/>
      <c r="O9" s="241"/>
      <c r="P9" s="241"/>
    </row>
    <row r="10" spans="1:16">
      <c r="A10" s="254"/>
      <c r="B10" s="240" t="s">
        <v>3</v>
      </c>
      <c r="C10" s="240"/>
      <c r="D10" s="241" t="s">
        <v>151</v>
      </c>
      <c r="E10" s="241"/>
      <c r="F10" s="241"/>
      <c r="G10" s="256" t="s">
        <v>139</v>
      </c>
      <c r="H10" s="256"/>
      <c r="I10" s="241" t="s">
        <v>148</v>
      </c>
      <c r="J10" s="241"/>
      <c r="K10" s="241"/>
      <c r="L10" s="240" t="s">
        <v>4</v>
      </c>
      <c r="M10" s="240"/>
      <c r="N10" s="241" t="s">
        <v>146</v>
      </c>
      <c r="O10" s="241"/>
      <c r="P10" s="241"/>
    </row>
    <row r="11" spans="1:16">
      <c r="A11" s="254"/>
      <c r="B11" s="257" t="s">
        <v>14</v>
      </c>
      <c r="C11" s="258"/>
      <c r="D11" s="261" t="s">
        <v>283</v>
      </c>
      <c r="E11" s="262"/>
      <c r="F11" s="262"/>
      <c r="G11" s="262"/>
      <c r="H11" s="262"/>
      <c r="I11" s="262"/>
      <c r="J11" s="262"/>
      <c r="K11" s="262"/>
      <c r="L11" s="262"/>
      <c r="M11" s="262"/>
      <c r="N11" s="262"/>
      <c r="O11" s="262"/>
      <c r="P11" s="263"/>
    </row>
    <row r="12" spans="1:16">
      <c r="A12" s="254"/>
      <c r="B12" s="259"/>
      <c r="C12" s="260"/>
      <c r="D12" s="264"/>
      <c r="E12" s="265"/>
      <c r="F12" s="265"/>
      <c r="G12" s="265"/>
      <c r="H12" s="265"/>
      <c r="I12" s="265"/>
      <c r="J12" s="265"/>
      <c r="K12" s="265"/>
      <c r="L12" s="265"/>
      <c r="M12" s="265"/>
      <c r="N12" s="265"/>
      <c r="O12" s="265"/>
      <c r="P12" s="266"/>
    </row>
    <row r="13" spans="1:16">
      <c r="A13" s="254"/>
      <c r="B13" s="267" t="s">
        <v>129</v>
      </c>
      <c r="C13" s="268"/>
      <c r="D13" s="269" t="s">
        <v>263</v>
      </c>
      <c r="E13" s="270"/>
      <c r="F13" s="271"/>
      <c r="G13" s="267" t="s">
        <v>130</v>
      </c>
      <c r="H13" s="268"/>
      <c r="I13" s="236" t="s">
        <v>131</v>
      </c>
      <c r="J13" s="237"/>
      <c r="K13" s="3" t="s">
        <v>152</v>
      </c>
      <c r="L13" s="238" t="s">
        <v>132</v>
      </c>
      <c r="M13" s="239"/>
      <c r="N13" s="3" t="s">
        <v>152</v>
      </c>
      <c r="O13" s="18" t="s">
        <v>133</v>
      </c>
      <c r="P13" s="3" t="s">
        <v>146</v>
      </c>
    </row>
    <row r="14" spans="1:16">
      <c r="A14" s="1"/>
      <c r="B14" s="19" t="s">
        <v>135</v>
      </c>
      <c r="C14" s="19"/>
      <c r="D14" s="20"/>
      <c r="E14" s="20"/>
      <c r="F14" s="20"/>
      <c r="G14" s="19"/>
      <c r="H14" s="19"/>
      <c r="I14" s="19"/>
      <c r="J14" s="19"/>
      <c r="L14" s="21"/>
      <c r="M14" s="21"/>
    </row>
    <row r="15" spans="1:16">
      <c r="A15" s="1"/>
      <c r="B15" s="19"/>
      <c r="C15" t="s">
        <v>149</v>
      </c>
      <c r="D15" s="20"/>
      <c r="E15" s="20"/>
      <c r="F15" s="20"/>
      <c r="G15" s="19"/>
      <c r="H15" s="19"/>
      <c r="I15" s="19"/>
      <c r="J15" s="19"/>
      <c r="L15" s="21"/>
      <c r="M15" s="21"/>
    </row>
    <row r="16" spans="1:16">
      <c r="B16" t="s">
        <v>147</v>
      </c>
    </row>
    <row r="17" spans="1:16">
      <c r="A17" s="254" t="s">
        <v>37</v>
      </c>
      <c r="B17" s="256" t="s">
        <v>5</v>
      </c>
      <c r="C17" s="256"/>
      <c r="D17" s="241" t="s">
        <v>255</v>
      </c>
      <c r="E17" s="241"/>
      <c r="F17" s="241"/>
      <c r="G17" s="256" t="s">
        <v>25</v>
      </c>
      <c r="H17" s="256"/>
      <c r="I17" s="241" t="s">
        <v>252</v>
      </c>
      <c r="J17" s="241"/>
      <c r="K17" s="241"/>
      <c r="L17" s="256" t="s">
        <v>26</v>
      </c>
      <c r="M17" s="256"/>
      <c r="N17" s="241" t="s">
        <v>252</v>
      </c>
      <c r="O17" s="241"/>
      <c r="P17" s="241"/>
    </row>
    <row r="18" spans="1:16">
      <c r="A18" s="254"/>
      <c r="B18" s="240" t="s">
        <v>6</v>
      </c>
      <c r="C18" s="240"/>
      <c r="D18" s="241" t="s">
        <v>256</v>
      </c>
      <c r="E18" s="241"/>
      <c r="F18" s="241"/>
      <c r="G18" s="256" t="s">
        <v>27</v>
      </c>
      <c r="H18" s="256"/>
      <c r="I18" s="241" t="s">
        <v>290</v>
      </c>
      <c r="J18" s="241"/>
      <c r="K18" s="241"/>
      <c r="L18" s="4"/>
      <c r="M18" s="5"/>
      <c r="N18" s="5"/>
      <c r="O18" s="5"/>
      <c r="P18" s="5"/>
    </row>
    <row r="19" spans="1:16">
      <c r="A19" s="254"/>
      <c r="B19" s="240" t="s">
        <v>29</v>
      </c>
      <c r="C19" s="240"/>
      <c r="D19" s="305">
        <v>44771</v>
      </c>
      <c r="E19" s="306"/>
      <c r="F19" s="10" t="s">
        <v>123</v>
      </c>
      <c r="G19" s="256" t="s">
        <v>30</v>
      </c>
      <c r="H19" s="256"/>
      <c r="I19" s="305">
        <v>44803</v>
      </c>
      <c r="J19" s="306"/>
      <c r="K19" s="10" t="s">
        <v>123</v>
      </c>
      <c r="L19" s="256" t="s">
        <v>31</v>
      </c>
      <c r="M19" s="256"/>
      <c r="N19" s="249">
        <v>7950000</v>
      </c>
      <c r="O19" s="249"/>
      <c r="P19" s="249"/>
    </row>
    <row r="20" spans="1:16">
      <c r="A20" s="254"/>
      <c r="B20" s="309" t="s">
        <v>136</v>
      </c>
      <c r="C20" s="310"/>
      <c r="D20" s="276" t="s">
        <v>287</v>
      </c>
      <c r="E20" s="277"/>
      <c r="F20" s="277"/>
      <c r="G20" s="277"/>
      <c r="H20" s="277"/>
      <c r="I20" s="277"/>
      <c r="J20" s="277"/>
      <c r="K20" s="277"/>
      <c r="L20" s="277"/>
      <c r="M20" s="277"/>
      <c r="N20" s="277"/>
      <c r="O20" s="277"/>
      <c r="P20" s="278"/>
    </row>
    <row r="21" spans="1:16">
      <c r="A21" s="254"/>
      <c r="B21" s="309" t="s">
        <v>124</v>
      </c>
      <c r="C21" s="310"/>
      <c r="D21" s="311" t="s">
        <v>125</v>
      </c>
      <c r="E21" s="311"/>
      <c r="F21" s="13">
        <v>44798</v>
      </c>
      <c r="G21" s="236" t="s">
        <v>126</v>
      </c>
      <c r="H21" s="237"/>
      <c r="I21" s="22"/>
      <c r="J21" s="236" t="s">
        <v>127</v>
      </c>
      <c r="K21" s="237"/>
      <c r="L21" s="22"/>
      <c r="M21" s="272"/>
      <c r="N21" s="273"/>
      <c r="O21" s="11"/>
      <c r="P21" s="12"/>
    </row>
    <row r="22" spans="1:16">
      <c r="A22" s="254"/>
      <c r="B22" s="240" t="s">
        <v>7</v>
      </c>
      <c r="C22" s="240"/>
      <c r="D22" s="274"/>
      <c r="E22" s="241"/>
      <c r="F22" s="241"/>
      <c r="G22" s="256" t="s">
        <v>28</v>
      </c>
      <c r="H22" s="256"/>
      <c r="I22" s="275"/>
      <c r="J22" s="270"/>
      <c r="K22" s="271"/>
      <c r="L22" s="256" t="s">
        <v>8</v>
      </c>
      <c r="M22" s="256"/>
      <c r="N22" s="249">
        <f>N19</f>
        <v>7950000</v>
      </c>
      <c r="O22" s="249"/>
      <c r="P22" s="249"/>
    </row>
    <row r="23" spans="1:16">
      <c r="C23" s="14" t="s">
        <v>137</v>
      </c>
      <c r="D23" s="14"/>
      <c r="E23" s="14"/>
      <c r="F23" s="14"/>
      <c r="G23" s="14"/>
      <c r="H23" s="303" t="s">
        <v>128</v>
      </c>
      <c r="I23" s="303"/>
      <c r="J23" s="303"/>
      <c r="K23" s="303"/>
      <c r="L23" s="303"/>
      <c r="M23" s="303"/>
      <c r="N23" s="303"/>
      <c r="O23" s="303"/>
      <c r="P23" s="303"/>
    </row>
    <row r="24" spans="1:16">
      <c r="A24" s="254" t="s">
        <v>38</v>
      </c>
      <c r="B24" s="240" t="s">
        <v>9</v>
      </c>
      <c r="C24" s="240"/>
      <c r="D24" s="241" t="s">
        <v>285</v>
      </c>
      <c r="E24" s="241"/>
      <c r="F24" s="241"/>
      <c r="G24" s="256" t="s">
        <v>15</v>
      </c>
      <c r="H24" s="256"/>
      <c r="I24" s="247">
        <v>44826</v>
      </c>
      <c r="J24" s="247"/>
      <c r="K24" s="247"/>
      <c r="L24" s="256" t="s">
        <v>32</v>
      </c>
      <c r="M24" s="256"/>
      <c r="N24" s="247" t="s">
        <v>272</v>
      </c>
      <c r="O24" s="247"/>
      <c r="P24" s="247"/>
    </row>
    <row r="25" spans="1:16">
      <c r="A25" s="254"/>
      <c r="B25" s="240" t="s">
        <v>10</v>
      </c>
      <c r="C25" s="240"/>
      <c r="D25" s="280" t="s">
        <v>286</v>
      </c>
      <c r="E25" s="280"/>
      <c r="F25" s="280"/>
      <c r="G25" s="240" t="s">
        <v>33</v>
      </c>
      <c r="H25" s="240"/>
      <c r="I25" s="248">
        <v>44826</v>
      </c>
      <c r="J25" s="248"/>
      <c r="K25" s="248"/>
      <c r="L25" s="240" t="s">
        <v>34</v>
      </c>
      <c r="M25" s="240"/>
      <c r="N25" s="248">
        <v>44827</v>
      </c>
      <c r="O25" s="248"/>
      <c r="P25" s="248"/>
    </row>
    <row r="26" spans="1:16">
      <c r="A26" s="254"/>
      <c r="B26" s="240" t="s">
        <v>11</v>
      </c>
      <c r="C26" s="240"/>
      <c r="D26" s="241" t="s">
        <v>140</v>
      </c>
      <c r="E26" s="241"/>
      <c r="F26" s="241"/>
      <c r="G26" s="256" t="s">
        <v>16</v>
      </c>
      <c r="H26" s="256"/>
      <c r="I26" s="247"/>
      <c r="J26" s="247"/>
      <c r="K26" s="247"/>
      <c r="L26" s="227" t="s">
        <v>145</v>
      </c>
      <c r="M26" s="227"/>
      <c r="N26" s="226">
        <v>7950000</v>
      </c>
      <c r="O26" s="226"/>
      <c r="P26" s="226"/>
    </row>
    <row r="27" spans="1:16">
      <c r="A27" s="254"/>
      <c r="B27" s="240" t="s">
        <v>12</v>
      </c>
      <c r="C27" s="240"/>
      <c r="D27" s="241" t="s">
        <v>264</v>
      </c>
      <c r="E27" s="241"/>
      <c r="F27" s="241"/>
      <c r="G27" s="256" t="s">
        <v>13</v>
      </c>
      <c r="H27" s="256"/>
      <c r="I27" s="241" t="s">
        <v>273</v>
      </c>
      <c r="J27" s="241"/>
      <c r="K27" s="241"/>
      <c r="L27" s="256" t="s">
        <v>71</v>
      </c>
      <c r="M27" s="256"/>
      <c r="N27" s="241" t="s">
        <v>277</v>
      </c>
      <c r="O27" s="241"/>
      <c r="P27" s="241"/>
    </row>
    <row r="28" spans="1:16">
      <c r="A28" s="254"/>
      <c r="B28" s="240" t="s">
        <v>68</v>
      </c>
      <c r="C28" s="240"/>
      <c r="D28" s="279" t="s">
        <v>281</v>
      </c>
      <c r="E28" s="279"/>
      <c r="F28" s="279"/>
      <c r="G28" s="256" t="s">
        <v>69</v>
      </c>
      <c r="H28" s="256"/>
      <c r="I28" s="253">
        <v>2</v>
      </c>
      <c r="J28" s="253"/>
      <c r="K28" s="253"/>
      <c r="L28" s="256" t="s">
        <v>70</v>
      </c>
      <c r="M28" s="256"/>
      <c r="N28" s="241">
        <v>1</v>
      </c>
      <c r="O28" s="241"/>
      <c r="P28" s="241"/>
    </row>
    <row r="29" spans="1:16">
      <c r="A29" s="254"/>
      <c r="B29" s="240" t="s">
        <v>111</v>
      </c>
      <c r="C29" s="240"/>
      <c r="D29" s="241" t="s">
        <v>292</v>
      </c>
      <c r="E29" s="241"/>
      <c r="F29" s="241"/>
    </row>
    <row r="30" spans="1:16" ht="13.5" customHeight="1">
      <c r="A30" s="254"/>
      <c r="B30" s="251" t="s">
        <v>35</v>
      </c>
      <c r="C30" s="240"/>
      <c r="D30" s="252" t="s">
        <v>282</v>
      </c>
      <c r="E30" s="253"/>
      <c r="F30" s="253"/>
      <c r="G30" s="253"/>
      <c r="H30" s="253"/>
      <c r="I30" s="253"/>
      <c r="J30" s="253"/>
      <c r="K30" s="253"/>
      <c r="L30" s="253"/>
      <c r="M30" s="253"/>
      <c r="N30" s="253"/>
      <c r="O30" s="253"/>
      <c r="P30" s="253"/>
    </row>
    <row r="31" spans="1:16">
      <c r="A31" s="254"/>
      <c r="B31" s="251"/>
      <c r="C31" s="240"/>
      <c r="D31" s="253"/>
      <c r="E31" s="253"/>
      <c r="F31" s="253"/>
      <c r="G31" s="253"/>
      <c r="H31" s="253"/>
      <c r="I31" s="253"/>
      <c r="J31" s="253"/>
      <c r="K31" s="253"/>
      <c r="L31" s="253"/>
      <c r="M31" s="253"/>
      <c r="N31" s="253"/>
      <c r="O31" s="253"/>
      <c r="P31" s="253"/>
    </row>
    <row r="32" spans="1:16">
      <c r="A32" s="254"/>
      <c r="B32" s="241"/>
      <c r="C32" s="241"/>
      <c r="D32" s="253"/>
      <c r="E32" s="253"/>
      <c r="F32" s="253"/>
      <c r="G32" s="253"/>
      <c r="H32" s="253"/>
      <c r="I32" s="253"/>
      <c r="J32" s="253"/>
      <c r="K32" s="253"/>
      <c r="L32" s="253"/>
      <c r="M32" s="253"/>
      <c r="N32" s="253"/>
      <c r="O32" s="253"/>
      <c r="P32" s="253"/>
    </row>
    <row r="33" spans="1:16">
      <c r="A33" s="254"/>
      <c r="B33" s="241"/>
      <c r="C33" s="241"/>
      <c r="D33" s="253"/>
      <c r="E33" s="253"/>
      <c r="F33" s="253"/>
      <c r="G33" s="253"/>
      <c r="H33" s="253"/>
      <c r="I33" s="253"/>
      <c r="J33" s="253"/>
      <c r="K33" s="253"/>
      <c r="L33" s="253"/>
      <c r="M33" s="253"/>
      <c r="N33" s="253"/>
      <c r="O33" s="253"/>
      <c r="P33" s="253"/>
    </row>
    <row r="35" spans="1:16">
      <c r="A35" s="254" t="s">
        <v>142</v>
      </c>
      <c r="B35" s="240" t="s">
        <v>39</v>
      </c>
      <c r="C35" s="240"/>
      <c r="D35" s="249">
        <v>4372500</v>
      </c>
      <c r="E35" s="249"/>
      <c r="F35" s="249"/>
      <c r="G35" s="240" t="s">
        <v>43</v>
      </c>
      <c r="H35" s="240"/>
      <c r="I35" s="249">
        <v>0</v>
      </c>
      <c r="J35" s="249"/>
      <c r="K35" s="249"/>
      <c r="L35" s="224" t="s">
        <v>289</v>
      </c>
    </row>
    <row r="36" spans="1:16">
      <c r="A36" s="254"/>
      <c r="B36" s="240" t="s">
        <v>40</v>
      </c>
      <c r="C36" s="240"/>
      <c r="D36" s="249">
        <v>0</v>
      </c>
      <c r="E36" s="249"/>
      <c r="F36" s="249"/>
      <c r="G36" s="240" t="s">
        <v>41</v>
      </c>
      <c r="H36" s="240"/>
      <c r="I36" s="249">
        <v>0</v>
      </c>
      <c r="J36" s="249"/>
      <c r="K36" s="249"/>
      <c r="L36" s="240" t="s">
        <v>42</v>
      </c>
      <c r="M36" s="240"/>
      <c r="N36" s="249">
        <v>0</v>
      </c>
      <c r="O36" s="249"/>
      <c r="P36" s="249"/>
    </row>
    <row r="37" spans="1:16">
      <c r="A37" s="254"/>
      <c r="B37" s="240" t="s">
        <v>44</v>
      </c>
      <c r="C37" s="240"/>
      <c r="D37" s="249">
        <v>0</v>
      </c>
      <c r="E37" s="249"/>
      <c r="F37" s="249"/>
      <c r="G37" s="240" t="s">
        <v>45</v>
      </c>
      <c r="H37" s="240"/>
      <c r="I37" s="250"/>
      <c r="J37" s="250"/>
      <c r="K37" s="250"/>
    </row>
    <row r="38" spans="1:16">
      <c r="A38" s="254"/>
      <c r="B38" s="240" t="s">
        <v>46</v>
      </c>
      <c r="C38" s="240"/>
      <c r="D38" s="249">
        <v>0</v>
      </c>
      <c r="E38" s="249"/>
      <c r="F38" s="249"/>
      <c r="G38" s="240" t="s">
        <v>47</v>
      </c>
      <c r="H38" s="240"/>
      <c r="I38" s="250">
        <v>0</v>
      </c>
      <c r="J38" s="250"/>
      <c r="K38" s="250"/>
      <c r="L38" t="s">
        <v>267</v>
      </c>
    </row>
    <row r="39" spans="1:16">
      <c r="A39" s="299" t="s">
        <v>143</v>
      </c>
      <c r="B39" s="225" t="s">
        <v>39</v>
      </c>
      <c r="C39" s="225"/>
      <c r="D39" s="226">
        <f>(600000*0.5)+(400000*1.5)</f>
        <v>900000</v>
      </c>
      <c r="E39" s="226"/>
      <c r="F39" s="226"/>
      <c r="G39" s="225" t="s">
        <v>43</v>
      </c>
      <c r="H39" s="225"/>
      <c r="I39" s="226">
        <f>500000*2*1.5</f>
        <v>1500000</v>
      </c>
      <c r="J39" s="226"/>
      <c r="K39" s="226"/>
      <c r="L39" s="224" t="s">
        <v>288</v>
      </c>
    </row>
    <row r="40" spans="1:16">
      <c r="A40" s="299"/>
      <c r="B40" s="225" t="s">
        <v>40</v>
      </c>
      <c r="C40" s="225"/>
      <c r="D40" s="226">
        <v>0</v>
      </c>
      <c r="E40" s="226"/>
      <c r="F40" s="226"/>
      <c r="G40" s="225" t="s">
        <v>41</v>
      </c>
      <c r="H40" s="225"/>
      <c r="I40" s="226">
        <v>0</v>
      </c>
      <c r="J40" s="226"/>
      <c r="K40" s="226"/>
      <c r="L40" s="225" t="s">
        <v>42</v>
      </c>
      <c r="M40" s="225"/>
      <c r="N40" s="226">
        <v>0</v>
      </c>
      <c r="O40" s="226"/>
      <c r="P40" s="226"/>
    </row>
    <row r="41" spans="1:16">
      <c r="A41" s="299"/>
      <c r="B41" s="225" t="s">
        <v>44</v>
      </c>
      <c r="C41" s="225"/>
      <c r="D41" s="226">
        <v>0</v>
      </c>
      <c r="E41" s="226"/>
      <c r="F41" s="226"/>
      <c r="G41" s="225" t="s">
        <v>45</v>
      </c>
      <c r="H41" s="225"/>
      <c r="I41" s="226">
        <v>0</v>
      </c>
      <c r="J41" s="226"/>
      <c r="K41" s="226"/>
    </row>
    <row r="42" spans="1:16">
      <c r="A42" s="299"/>
      <c r="B42" s="225" t="s">
        <v>46</v>
      </c>
      <c r="C42" s="225"/>
      <c r="D42" s="226">
        <v>0</v>
      </c>
      <c r="E42" s="226"/>
      <c r="F42" s="226"/>
      <c r="G42" s="225" t="s">
        <v>47</v>
      </c>
      <c r="H42" s="225"/>
      <c r="I42" s="226">
        <v>0</v>
      </c>
      <c r="J42" s="226"/>
      <c r="K42" s="226"/>
    </row>
    <row r="43" spans="1:16" ht="13.5" thickBot="1"/>
    <row r="44" spans="1:16" ht="13.5" thickBot="1">
      <c r="B44" s="289" t="s">
        <v>116</v>
      </c>
      <c r="C44" s="290"/>
      <c r="D44" s="307">
        <f>N22-SUM(D35:F38,I35:K38,N36)</f>
        <v>3577500</v>
      </c>
      <c r="E44" s="307"/>
      <c r="F44" s="308"/>
      <c r="G44" t="s">
        <v>48</v>
      </c>
      <c r="J44" s="289" t="s">
        <v>117</v>
      </c>
      <c r="K44" s="290"/>
      <c r="L44" s="291">
        <f>N26-SUM(D39:F42,I39:K42,N40)</f>
        <v>5550000</v>
      </c>
      <c r="M44" s="291"/>
      <c r="N44" s="292"/>
      <c r="O44" t="s">
        <v>118</v>
      </c>
    </row>
    <row r="45" spans="1:16" ht="13.5" thickBot="1">
      <c r="B45" s="289" t="s">
        <v>119</v>
      </c>
      <c r="C45" s="290"/>
      <c r="D45" s="297">
        <f>D44/N22</f>
        <v>0.45</v>
      </c>
      <c r="E45" s="297"/>
      <c r="F45" s="298"/>
      <c r="G45" s="223" t="s">
        <v>268</v>
      </c>
      <c r="J45" s="289" t="s">
        <v>119</v>
      </c>
      <c r="K45" s="290"/>
      <c r="L45" s="293">
        <f>L44/N22</f>
        <v>0.69811320754716977</v>
      </c>
      <c r="M45" s="293"/>
      <c r="N45" s="294"/>
    </row>
    <row r="47" spans="1:16">
      <c r="A47" s="254" t="s">
        <v>21</v>
      </c>
      <c r="B47" s="240" t="s">
        <v>74</v>
      </c>
      <c r="C47" s="240"/>
      <c r="D47" s="6" t="s">
        <v>76</v>
      </c>
      <c r="E47" s="6" t="s">
        <v>77</v>
      </c>
      <c r="F47" s="6" t="s">
        <v>78</v>
      </c>
      <c r="G47" s="6" t="s">
        <v>79</v>
      </c>
      <c r="H47" s="6" t="s">
        <v>80</v>
      </c>
      <c r="I47" s="6" t="s">
        <v>81</v>
      </c>
      <c r="J47" s="6" t="s">
        <v>82</v>
      </c>
      <c r="K47" s="6" t="s">
        <v>83</v>
      </c>
      <c r="L47" s="6" t="s">
        <v>84</v>
      </c>
      <c r="M47" s="6" t="s">
        <v>85</v>
      </c>
      <c r="N47" s="6" t="s">
        <v>86</v>
      </c>
      <c r="O47" s="6" t="s">
        <v>87</v>
      </c>
      <c r="P47" s="6" t="s">
        <v>75</v>
      </c>
    </row>
    <row r="48" spans="1:16">
      <c r="A48" s="254"/>
      <c r="B48" s="295" t="s">
        <v>274</v>
      </c>
      <c r="C48" s="295"/>
      <c r="D48" s="3"/>
      <c r="E48" s="3"/>
      <c r="F48" s="3"/>
      <c r="G48" s="3"/>
      <c r="H48" s="3"/>
      <c r="I48" s="3"/>
      <c r="J48" s="3"/>
      <c r="K48" s="3"/>
      <c r="L48" s="3"/>
      <c r="M48" s="3"/>
      <c r="N48" s="3"/>
      <c r="O48" s="3"/>
      <c r="P48" s="3"/>
    </row>
    <row r="49" spans="1:16">
      <c r="A49" s="254"/>
      <c r="B49" s="296" t="s">
        <v>275</v>
      </c>
      <c r="C49" s="296"/>
      <c r="D49" s="3"/>
      <c r="E49" s="3"/>
      <c r="F49" s="3"/>
      <c r="G49" s="3"/>
      <c r="H49" s="3"/>
      <c r="I49" s="3"/>
      <c r="J49" s="3"/>
      <c r="K49" s="3"/>
      <c r="L49" s="3"/>
      <c r="M49" s="3"/>
      <c r="N49" s="3"/>
      <c r="O49" s="3"/>
      <c r="P49" s="3"/>
    </row>
    <row r="50" spans="1:16">
      <c r="A50" s="254"/>
      <c r="B50" s="296" t="s">
        <v>276</v>
      </c>
      <c r="C50" s="296"/>
      <c r="D50" s="3"/>
      <c r="E50" s="3"/>
      <c r="F50" s="3"/>
      <c r="G50" s="3"/>
      <c r="H50" s="3"/>
      <c r="I50" s="3"/>
      <c r="J50" s="3"/>
      <c r="K50" s="3"/>
      <c r="L50" s="3"/>
      <c r="M50" s="3"/>
      <c r="N50" s="3"/>
      <c r="O50" s="3"/>
      <c r="P50" s="3"/>
    </row>
    <row r="51" spans="1:16">
      <c r="A51" s="254"/>
      <c r="B51" s="296" t="s">
        <v>265</v>
      </c>
      <c r="C51" s="296"/>
      <c r="D51" s="3"/>
      <c r="E51" s="3"/>
      <c r="F51" s="3"/>
      <c r="G51" s="3"/>
      <c r="H51" s="3"/>
      <c r="I51" s="3"/>
      <c r="J51" s="3"/>
      <c r="K51" s="3"/>
      <c r="L51" s="3"/>
      <c r="M51" s="3"/>
      <c r="N51" s="3"/>
      <c r="O51" s="3"/>
      <c r="P51" s="3"/>
    </row>
    <row r="52" spans="1:16">
      <c r="A52" s="254"/>
      <c r="B52" s="296"/>
      <c r="C52" s="296"/>
      <c r="D52" s="3"/>
      <c r="E52" s="3"/>
      <c r="F52" s="3"/>
      <c r="G52" s="3"/>
      <c r="H52" s="3"/>
      <c r="I52" s="3"/>
      <c r="J52" s="3"/>
      <c r="K52" s="3"/>
      <c r="L52" s="3"/>
      <c r="M52" s="3"/>
      <c r="N52" s="3"/>
      <c r="O52" s="3"/>
      <c r="P52" s="3"/>
    </row>
    <row r="53" spans="1:16">
      <c r="A53" s="254"/>
      <c r="B53" s="296"/>
      <c r="C53" s="296"/>
      <c r="D53" s="3"/>
      <c r="E53" s="3"/>
      <c r="F53" s="3"/>
      <c r="G53" s="3"/>
      <c r="H53" s="3"/>
      <c r="I53" s="3"/>
      <c r="J53" s="3"/>
      <c r="K53" s="3"/>
      <c r="L53" s="3"/>
      <c r="M53" s="3"/>
      <c r="N53" s="3"/>
      <c r="O53" s="3"/>
      <c r="P53" s="3"/>
    </row>
    <row r="54" spans="1:16">
      <c r="A54" s="254"/>
      <c r="B54" s="281"/>
      <c r="C54" s="281"/>
      <c r="D54" s="3"/>
      <c r="E54" s="3"/>
      <c r="F54" s="3"/>
      <c r="G54" s="3"/>
      <c r="H54" s="3"/>
      <c r="I54" s="3"/>
      <c r="J54" s="3"/>
      <c r="K54" s="3"/>
      <c r="L54" s="3"/>
      <c r="M54" s="3"/>
      <c r="N54" s="3"/>
      <c r="O54" s="3"/>
      <c r="P54" s="3"/>
    </row>
    <row r="56" spans="1:16">
      <c r="A56" s="282" t="s">
        <v>19</v>
      </c>
      <c r="B56" s="285" t="s">
        <v>278</v>
      </c>
      <c r="C56" s="286"/>
      <c r="D56" s="286"/>
      <c r="E56" s="286"/>
      <c r="F56" s="286"/>
      <c r="G56" s="286"/>
      <c r="H56" s="286"/>
      <c r="I56" s="286"/>
      <c r="J56" s="286"/>
      <c r="K56" s="286"/>
      <c r="L56" s="286"/>
      <c r="M56" s="286"/>
      <c r="N56" s="286"/>
      <c r="O56" s="286"/>
      <c r="P56" s="286"/>
    </row>
    <row r="57" spans="1:16">
      <c r="A57" s="283"/>
      <c r="B57" s="287"/>
      <c r="C57" s="287"/>
      <c r="D57" s="287"/>
      <c r="E57" s="287"/>
      <c r="F57" s="287"/>
      <c r="G57" s="287"/>
      <c r="H57" s="287"/>
      <c r="I57" s="287"/>
      <c r="J57" s="287"/>
      <c r="K57" s="287"/>
      <c r="L57" s="287"/>
      <c r="M57" s="287"/>
      <c r="N57" s="287"/>
      <c r="O57" s="287"/>
      <c r="P57" s="287"/>
    </row>
    <row r="58" spans="1:16">
      <c r="A58" s="283"/>
      <c r="B58" s="287"/>
      <c r="C58" s="287"/>
      <c r="D58" s="287"/>
      <c r="E58" s="287"/>
      <c r="F58" s="287"/>
      <c r="G58" s="287"/>
      <c r="H58" s="287"/>
      <c r="I58" s="287"/>
      <c r="J58" s="287"/>
      <c r="K58" s="287"/>
      <c r="L58" s="287"/>
      <c r="M58" s="287"/>
      <c r="N58" s="287"/>
      <c r="O58" s="287"/>
      <c r="P58" s="287"/>
    </row>
    <row r="59" spans="1:16">
      <c r="A59" s="283"/>
      <c r="B59" s="287"/>
      <c r="C59" s="287"/>
      <c r="D59" s="287"/>
      <c r="E59" s="287"/>
      <c r="F59" s="287"/>
      <c r="G59" s="287"/>
      <c r="H59" s="287"/>
      <c r="I59" s="287"/>
      <c r="J59" s="287"/>
      <c r="K59" s="287"/>
      <c r="L59" s="287"/>
      <c r="M59" s="287"/>
      <c r="N59" s="287"/>
      <c r="O59" s="287"/>
      <c r="P59" s="287"/>
    </row>
    <row r="60" spans="1:16">
      <c r="A60" s="284"/>
      <c r="B60" s="288"/>
      <c r="C60" s="288"/>
      <c r="D60" s="288"/>
      <c r="E60" s="288"/>
      <c r="F60" s="288"/>
      <c r="G60" s="288"/>
      <c r="H60" s="288"/>
      <c r="I60" s="288"/>
      <c r="J60" s="288"/>
      <c r="K60" s="288"/>
      <c r="L60" s="288"/>
      <c r="M60" s="288"/>
      <c r="N60" s="288"/>
      <c r="O60" s="288"/>
      <c r="P60" s="288"/>
    </row>
    <row r="62" spans="1:16">
      <c r="A62" s="254" t="s">
        <v>20</v>
      </c>
      <c r="B62" s="240" t="s">
        <v>88</v>
      </c>
      <c r="C62" s="240"/>
      <c r="D62" s="300" t="s">
        <v>141</v>
      </c>
      <c r="E62" s="300"/>
      <c r="F62" s="241" t="s">
        <v>257</v>
      </c>
      <c r="G62" s="241"/>
      <c r="H62" s="241"/>
      <c r="I62" s="241"/>
    </row>
    <row r="63" spans="1:16">
      <c r="A63" s="254"/>
      <c r="B63" s="240" t="s">
        <v>89</v>
      </c>
      <c r="C63" s="240"/>
      <c r="D63" s="300" t="s">
        <v>141</v>
      </c>
      <c r="E63" s="300"/>
      <c r="F63" s="241" t="s">
        <v>259</v>
      </c>
      <c r="G63" s="241"/>
      <c r="H63" s="241"/>
      <c r="I63" s="241"/>
    </row>
    <row r="64" spans="1:16">
      <c r="A64" s="254"/>
      <c r="B64" s="240" t="s">
        <v>90</v>
      </c>
      <c r="C64" s="240"/>
      <c r="D64" s="300" t="s">
        <v>141</v>
      </c>
      <c r="E64" s="300"/>
      <c r="F64" s="241" t="s">
        <v>257</v>
      </c>
      <c r="G64" s="241"/>
      <c r="H64" s="241"/>
      <c r="I64" s="241"/>
    </row>
    <row r="65" spans="1:18">
      <c r="A65" s="254"/>
      <c r="B65" s="240" t="s">
        <v>91</v>
      </c>
      <c r="C65" s="240"/>
      <c r="D65" s="300" t="s">
        <v>141</v>
      </c>
      <c r="E65" s="300"/>
      <c r="F65" s="241" t="s">
        <v>257</v>
      </c>
      <c r="G65" s="241"/>
      <c r="H65" s="241"/>
      <c r="I65" s="241"/>
    </row>
    <row r="67" spans="1:18">
      <c r="A67" s="254" t="s">
        <v>22</v>
      </c>
      <c r="B67" s="240" t="s">
        <v>92</v>
      </c>
      <c r="C67" s="240"/>
      <c r="D67" s="255" t="s">
        <v>279</v>
      </c>
      <c r="E67" s="255"/>
      <c r="F67" s="255"/>
      <c r="G67" s="255"/>
      <c r="H67" s="255"/>
      <c r="I67" s="240" t="s">
        <v>93</v>
      </c>
      <c r="J67" s="240"/>
      <c r="K67" s="302"/>
      <c r="L67" s="302"/>
      <c r="M67" s="302"/>
      <c r="N67" s="302"/>
      <c r="O67" s="302"/>
    </row>
    <row r="68" spans="1:18">
      <c r="A68" s="254"/>
      <c r="B68" s="240"/>
      <c r="C68" s="240"/>
      <c r="D68" s="255"/>
      <c r="E68" s="255"/>
      <c r="F68" s="255"/>
      <c r="G68" s="255"/>
      <c r="H68" s="255"/>
      <c r="I68" s="240"/>
      <c r="J68" s="240"/>
      <c r="K68" s="302"/>
      <c r="L68" s="302"/>
      <c r="M68" s="302"/>
      <c r="N68" s="302"/>
      <c r="O68" s="302"/>
    </row>
    <row r="69" spans="1:18">
      <c r="A69" s="254"/>
      <c r="B69" s="241"/>
      <c r="C69" s="241"/>
      <c r="D69" s="255"/>
      <c r="E69" s="255"/>
      <c r="F69" s="255"/>
      <c r="G69" s="255"/>
      <c r="H69" s="255"/>
      <c r="I69" s="241"/>
      <c r="J69" s="241"/>
      <c r="K69" s="302"/>
      <c r="L69" s="302"/>
      <c r="M69" s="302"/>
      <c r="N69" s="302"/>
      <c r="O69" s="302"/>
    </row>
    <row r="70" spans="1:18">
      <c r="A70" s="254"/>
      <c r="B70" s="241"/>
      <c r="C70" s="241"/>
      <c r="D70" s="255"/>
      <c r="E70" s="255"/>
      <c r="F70" s="255"/>
      <c r="G70" s="255"/>
      <c r="H70" s="255"/>
      <c r="I70" s="241"/>
      <c r="J70" s="241"/>
      <c r="K70" s="302"/>
      <c r="L70" s="302"/>
      <c r="M70" s="302"/>
      <c r="N70" s="302"/>
      <c r="O70" s="302"/>
    </row>
    <row r="71" spans="1:18">
      <c r="A71" s="254"/>
      <c r="B71" s="240" t="s">
        <v>23</v>
      </c>
      <c r="C71" s="240"/>
      <c r="D71" s="241" t="s">
        <v>266</v>
      </c>
      <c r="E71" s="241"/>
      <c r="F71" s="241"/>
      <c r="G71" s="241"/>
      <c r="H71" s="241"/>
      <c r="I71" s="240" t="s">
        <v>23</v>
      </c>
      <c r="J71" s="240"/>
      <c r="K71" s="301"/>
      <c r="L71" s="301"/>
      <c r="M71" s="301"/>
      <c r="N71" s="301"/>
      <c r="O71" s="301"/>
    </row>
    <row r="72" spans="1:18" ht="27" customHeight="1">
      <c r="A72" s="254"/>
      <c r="B72" s="240" t="s">
        <v>24</v>
      </c>
      <c r="C72" s="240"/>
      <c r="D72" s="255" t="s">
        <v>280</v>
      </c>
      <c r="E72" s="241"/>
      <c r="F72" s="241"/>
      <c r="G72" s="241"/>
      <c r="H72" s="241"/>
      <c r="I72" s="240" t="s">
        <v>24</v>
      </c>
      <c r="J72" s="240"/>
      <c r="K72" s="302"/>
      <c r="L72" s="302"/>
      <c r="M72" s="302"/>
      <c r="N72" s="302"/>
      <c r="O72" s="302"/>
    </row>
    <row r="73" spans="1:18">
      <c r="B73" t="s">
        <v>94</v>
      </c>
    </row>
    <row r="74" spans="1:18">
      <c r="A74" s="254" t="s">
        <v>72</v>
      </c>
      <c r="B74" s="314" t="s">
        <v>49</v>
      </c>
      <c r="C74" s="314"/>
      <c r="D74" s="314"/>
      <c r="E74" s="314"/>
      <c r="F74" s="233" t="s">
        <v>17</v>
      </c>
      <c r="G74" s="270"/>
      <c r="H74" s="270"/>
      <c r="I74" s="270"/>
      <c r="J74" s="271"/>
      <c r="K74" s="314" t="s">
        <v>104</v>
      </c>
      <c r="L74" s="314"/>
      <c r="M74" s="314" t="s">
        <v>67</v>
      </c>
      <c r="N74" s="314"/>
      <c r="O74" s="314" t="s">
        <v>66</v>
      </c>
      <c r="P74" s="314"/>
    </row>
    <row r="75" spans="1:18">
      <c r="A75" s="254"/>
      <c r="B75" s="2" t="s">
        <v>50</v>
      </c>
      <c r="C75" s="315" t="s">
        <v>59</v>
      </c>
      <c r="D75" s="315"/>
      <c r="E75" s="315"/>
      <c r="F75" s="7" t="s">
        <v>100</v>
      </c>
      <c r="G75" s="8"/>
      <c r="H75" s="8"/>
      <c r="I75" s="8"/>
      <c r="J75" s="9"/>
      <c r="K75" s="316" t="s">
        <v>141</v>
      </c>
      <c r="L75" s="317"/>
      <c r="M75" s="316" t="s">
        <v>141</v>
      </c>
      <c r="N75" s="317"/>
      <c r="O75" s="316" t="s">
        <v>141</v>
      </c>
      <c r="P75" s="317"/>
      <c r="R75" s="222"/>
    </row>
    <row r="76" spans="1:18">
      <c r="A76" s="254"/>
      <c r="B76" s="2" t="s">
        <v>51</v>
      </c>
      <c r="C76" s="315" t="s">
        <v>101</v>
      </c>
      <c r="D76" s="315"/>
      <c r="E76" s="315"/>
      <c r="F76" s="15" t="s">
        <v>102</v>
      </c>
      <c r="G76" s="16"/>
      <c r="H76" s="16"/>
      <c r="I76" s="16"/>
      <c r="J76" s="17"/>
      <c r="K76" s="316" t="s">
        <v>141</v>
      </c>
      <c r="L76" s="317"/>
      <c r="M76" s="316" t="s">
        <v>141</v>
      </c>
      <c r="N76" s="317"/>
      <c r="O76" s="316" t="s">
        <v>141</v>
      </c>
      <c r="P76" s="317"/>
    </row>
    <row r="77" spans="1:18">
      <c r="A77" s="254"/>
      <c r="B77" s="2" t="s">
        <v>52</v>
      </c>
      <c r="C77" s="315" t="s">
        <v>60</v>
      </c>
      <c r="D77" s="315"/>
      <c r="E77" s="315"/>
      <c r="F77" s="15" t="s">
        <v>103</v>
      </c>
      <c r="G77" s="16"/>
      <c r="H77" s="16"/>
      <c r="I77" s="16"/>
      <c r="J77" s="17"/>
      <c r="K77" s="316" t="s">
        <v>240</v>
      </c>
      <c r="L77" s="317"/>
      <c r="M77" s="316" t="s">
        <v>240</v>
      </c>
      <c r="N77" s="317"/>
      <c r="O77" s="316" t="s">
        <v>240</v>
      </c>
      <c r="P77" s="317"/>
    </row>
    <row r="78" spans="1:18">
      <c r="A78" s="254"/>
      <c r="B78" s="2" t="s">
        <v>54</v>
      </c>
      <c r="C78" s="315" t="s">
        <v>61</v>
      </c>
      <c r="D78" s="315"/>
      <c r="E78" s="315"/>
      <c r="F78" s="15" t="s">
        <v>95</v>
      </c>
      <c r="G78" s="16"/>
      <c r="H78" s="16"/>
      <c r="I78" s="16"/>
      <c r="J78" s="17"/>
      <c r="K78" s="316" t="s">
        <v>141</v>
      </c>
      <c r="L78" s="317"/>
      <c r="M78" s="316" t="s">
        <v>141</v>
      </c>
      <c r="N78" s="317"/>
      <c r="O78" s="316" t="s">
        <v>141</v>
      </c>
      <c r="P78" s="317"/>
    </row>
    <row r="79" spans="1:18">
      <c r="A79" s="254"/>
      <c r="B79" s="2" t="s">
        <v>53</v>
      </c>
      <c r="C79" s="315" t="s">
        <v>62</v>
      </c>
      <c r="D79" s="315"/>
      <c r="E79" s="315"/>
      <c r="F79" s="15" t="s">
        <v>96</v>
      </c>
      <c r="G79" s="16"/>
      <c r="H79" s="16"/>
      <c r="I79" s="16"/>
      <c r="J79" s="17"/>
      <c r="K79" s="316" t="s">
        <v>141</v>
      </c>
      <c r="L79" s="317"/>
      <c r="M79" s="316" t="s">
        <v>141</v>
      </c>
      <c r="N79" s="317"/>
      <c r="O79" s="316" t="s">
        <v>141</v>
      </c>
      <c r="P79" s="317"/>
    </row>
    <row r="80" spans="1:18">
      <c r="A80" s="254"/>
      <c r="B80" s="2" t="s">
        <v>55</v>
      </c>
      <c r="C80" s="315" t="s">
        <v>63</v>
      </c>
      <c r="D80" s="315"/>
      <c r="E80" s="315"/>
      <c r="F80" s="15" t="s">
        <v>97</v>
      </c>
      <c r="G80" s="16"/>
      <c r="H80" s="16"/>
      <c r="I80" s="16"/>
      <c r="J80" s="17"/>
      <c r="K80" s="316" t="s">
        <v>240</v>
      </c>
      <c r="L80" s="317"/>
      <c r="M80" s="316" t="s">
        <v>240</v>
      </c>
      <c r="N80" s="317"/>
      <c r="O80" s="316" t="s">
        <v>240</v>
      </c>
      <c r="P80" s="317"/>
    </row>
    <row r="81" spans="1:18">
      <c r="A81" s="254"/>
      <c r="B81" s="2" t="s">
        <v>56</v>
      </c>
      <c r="C81" s="315" t="s">
        <v>64</v>
      </c>
      <c r="D81" s="315"/>
      <c r="E81" s="315"/>
      <c r="F81" s="15" t="s">
        <v>98</v>
      </c>
      <c r="G81" s="16"/>
      <c r="H81" s="16"/>
      <c r="I81" s="16"/>
      <c r="J81" s="17"/>
      <c r="K81" s="316" t="s">
        <v>141</v>
      </c>
      <c r="L81" s="317"/>
      <c r="M81" s="316" t="s">
        <v>141</v>
      </c>
      <c r="N81" s="317"/>
      <c r="O81" s="316" t="s">
        <v>141</v>
      </c>
      <c r="P81" s="317"/>
    </row>
    <row r="82" spans="1:18">
      <c r="A82" s="254"/>
      <c r="B82" s="2" t="s">
        <v>57</v>
      </c>
      <c r="C82" s="315" t="s">
        <v>65</v>
      </c>
      <c r="D82" s="315"/>
      <c r="E82" s="315"/>
      <c r="F82" s="15" t="s">
        <v>99</v>
      </c>
      <c r="G82" s="16"/>
      <c r="H82" s="16"/>
      <c r="I82" s="16"/>
      <c r="J82" s="17"/>
      <c r="K82" s="316" t="s">
        <v>240</v>
      </c>
      <c r="L82" s="317"/>
      <c r="M82" s="316" t="s">
        <v>240</v>
      </c>
      <c r="N82" s="317"/>
      <c r="O82" s="316" t="s">
        <v>240</v>
      </c>
      <c r="P82" s="317"/>
    </row>
    <row r="83" spans="1:18">
      <c r="A83" s="254"/>
      <c r="B83" s="2" t="s">
        <v>58</v>
      </c>
      <c r="C83" s="315" t="s">
        <v>109</v>
      </c>
      <c r="D83" s="315"/>
      <c r="E83" s="315"/>
      <c r="F83" s="15" t="s">
        <v>110</v>
      </c>
      <c r="G83" s="16"/>
      <c r="H83" s="16"/>
      <c r="I83" s="16"/>
      <c r="J83" s="17"/>
      <c r="K83" s="316" t="s">
        <v>240</v>
      </c>
      <c r="L83" s="317"/>
      <c r="M83" s="316" t="s">
        <v>240</v>
      </c>
      <c r="N83" s="317"/>
      <c r="O83" s="316" t="s">
        <v>240</v>
      </c>
      <c r="P83" s="317"/>
    </row>
    <row r="84" spans="1:18">
      <c r="A84" s="1"/>
    </row>
    <row r="85" spans="1:18">
      <c r="A85" s="282" t="s">
        <v>18</v>
      </c>
      <c r="B85" s="318" t="s">
        <v>17</v>
      </c>
      <c r="C85" s="319"/>
      <c r="D85" s="320"/>
      <c r="E85" s="324" t="s">
        <v>112</v>
      </c>
      <c r="F85" s="325"/>
      <c r="G85" s="325"/>
      <c r="H85" s="325"/>
      <c r="I85" s="325"/>
      <c r="J85" s="326"/>
      <c r="K85" s="324" t="s">
        <v>113</v>
      </c>
      <c r="L85" s="325"/>
      <c r="M85" s="325"/>
      <c r="N85" s="325"/>
      <c r="O85" s="325"/>
      <c r="P85" s="326"/>
    </row>
    <row r="86" spans="1:18">
      <c r="A86" s="283"/>
      <c r="B86" s="321"/>
      <c r="C86" s="322"/>
      <c r="D86" s="323"/>
      <c r="E86" s="324" t="s">
        <v>108</v>
      </c>
      <c r="F86" s="326"/>
      <c r="G86" s="324" t="s">
        <v>107</v>
      </c>
      <c r="H86" s="326"/>
      <c r="I86" s="324" t="s">
        <v>114</v>
      </c>
      <c r="J86" s="326"/>
      <c r="K86" s="324" t="s">
        <v>120</v>
      </c>
      <c r="L86" s="326"/>
      <c r="M86" s="324" t="s">
        <v>121</v>
      </c>
      <c r="N86" s="326"/>
      <c r="O86" s="324" t="s">
        <v>114</v>
      </c>
      <c r="P86" s="326"/>
      <c r="R86" s="222"/>
    </row>
    <row r="87" spans="1:18">
      <c r="A87" s="283"/>
      <c r="B87" s="327" t="s">
        <v>115</v>
      </c>
      <c r="C87" s="328"/>
      <c r="D87" s="329"/>
      <c r="E87" s="228">
        <v>30</v>
      </c>
      <c r="F87" s="229"/>
      <c r="G87" s="228"/>
      <c r="H87" s="229"/>
      <c r="I87" s="233"/>
      <c r="J87" s="234"/>
      <c r="K87" s="235">
        <v>1</v>
      </c>
      <c r="L87" s="235"/>
      <c r="M87" s="228"/>
      <c r="N87" s="229"/>
      <c r="O87" s="233"/>
      <c r="P87" s="234"/>
    </row>
    <row r="88" spans="1:18">
      <c r="A88" s="283"/>
      <c r="B88" s="230" t="s">
        <v>101</v>
      </c>
      <c r="C88" s="231"/>
      <c r="D88" s="232"/>
      <c r="E88" s="228">
        <v>50</v>
      </c>
      <c r="F88" s="229"/>
      <c r="G88" s="228"/>
      <c r="H88" s="229"/>
      <c r="I88" s="233"/>
      <c r="J88" s="234"/>
      <c r="K88" s="235">
        <v>1</v>
      </c>
      <c r="L88" s="235"/>
      <c r="M88" s="228"/>
      <c r="N88" s="229"/>
      <c r="O88" s="233"/>
      <c r="P88" s="234"/>
    </row>
    <row r="89" spans="1:18">
      <c r="A89" s="283"/>
      <c r="B89" s="230" t="s">
        <v>106</v>
      </c>
      <c r="C89" s="231"/>
      <c r="D89" s="232"/>
      <c r="E89" s="228">
        <v>80</v>
      </c>
      <c r="F89" s="229"/>
      <c r="G89" s="228"/>
      <c r="H89" s="229"/>
      <c r="I89" s="233"/>
      <c r="J89" s="234"/>
      <c r="K89" s="235" t="s">
        <v>240</v>
      </c>
      <c r="L89" s="235"/>
      <c r="M89" s="228"/>
      <c r="N89" s="229"/>
      <c r="O89" s="233"/>
      <c r="P89" s="234"/>
    </row>
    <row r="90" spans="1:18">
      <c r="A90" s="283"/>
      <c r="B90" s="230" t="s">
        <v>105</v>
      </c>
      <c r="C90" s="231"/>
      <c r="D90" s="232"/>
      <c r="E90" s="228">
        <v>150</v>
      </c>
      <c r="F90" s="229"/>
      <c r="G90" s="228"/>
      <c r="H90" s="229"/>
      <c r="I90" s="233"/>
      <c r="J90" s="234"/>
      <c r="K90" s="235">
        <v>2</v>
      </c>
      <c r="L90" s="235"/>
      <c r="M90" s="228"/>
      <c r="N90" s="229"/>
      <c r="O90" s="233"/>
      <c r="P90" s="234"/>
    </row>
    <row r="91" spans="1:18">
      <c r="A91" s="283"/>
      <c r="B91" s="230" t="s">
        <v>96</v>
      </c>
      <c r="C91" s="231"/>
      <c r="D91" s="232"/>
      <c r="E91" s="331">
        <v>200</v>
      </c>
      <c r="F91" s="332"/>
      <c r="G91" s="228"/>
      <c r="H91" s="229"/>
      <c r="I91" s="233"/>
      <c r="J91" s="234"/>
      <c r="K91" s="235">
        <v>9</v>
      </c>
      <c r="L91" s="235"/>
      <c r="M91" s="235">
        <v>1</v>
      </c>
      <c r="N91" s="235"/>
      <c r="O91" s="235" t="s">
        <v>269</v>
      </c>
      <c r="P91" s="235"/>
    </row>
    <row r="92" spans="1:18">
      <c r="A92" s="283"/>
      <c r="B92" s="230" t="s">
        <v>97</v>
      </c>
      <c r="C92" s="231"/>
      <c r="D92" s="232"/>
      <c r="E92" s="331">
        <v>20</v>
      </c>
      <c r="F92" s="332"/>
      <c r="G92" s="228"/>
      <c r="H92" s="229"/>
      <c r="I92" s="233"/>
      <c r="J92" s="234"/>
      <c r="K92" s="235" t="s">
        <v>240</v>
      </c>
      <c r="L92" s="235"/>
      <c r="M92" s="235" t="s">
        <v>240</v>
      </c>
      <c r="N92" s="235"/>
      <c r="O92" s="235" t="s">
        <v>240</v>
      </c>
      <c r="P92" s="235"/>
    </row>
    <row r="93" spans="1:18">
      <c r="A93" s="283"/>
      <c r="B93" s="230" t="s">
        <v>98</v>
      </c>
      <c r="C93" s="231"/>
      <c r="D93" s="232"/>
      <c r="E93" s="228">
        <v>20</v>
      </c>
      <c r="F93" s="229"/>
      <c r="G93" s="228"/>
      <c r="H93" s="229"/>
      <c r="I93" s="228"/>
      <c r="J93" s="229"/>
      <c r="K93" s="235">
        <v>8.5299999999999994</v>
      </c>
      <c r="L93" s="235"/>
      <c r="M93" s="235">
        <v>1</v>
      </c>
      <c r="N93" s="235"/>
      <c r="O93" s="235" t="s">
        <v>269</v>
      </c>
      <c r="P93" s="235"/>
    </row>
    <row r="94" spans="1:18">
      <c r="A94" s="283"/>
      <c r="B94" s="230" t="s">
        <v>99</v>
      </c>
      <c r="C94" s="231"/>
      <c r="D94" s="232"/>
      <c r="E94" s="228">
        <v>10</v>
      </c>
      <c r="F94" s="229"/>
      <c r="G94" s="228"/>
      <c r="H94" s="229"/>
      <c r="I94" s="228"/>
      <c r="J94" s="229"/>
      <c r="K94" s="235" t="s">
        <v>240</v>
      </c>
      <c r="L94" s="235"/>
      <c r="M94" s="235" t="s">
        <v>240</v>
      </c>
      <c r="N94" s="235"/>
      <c r="O94" s="235" t="s">
        <v>240</v>
      </c>
      <c r="P94" s="235"/>
    </row>
    <row r="95" spans="1:18">
      <c r="A95" s="284"/>
      <c r="B95" s="230" t="s">
        <v>109</v>
      </c>
      <c r="C95" s="231"/>
      <c r="D95" s="232"/>
      <c r="E95" s="228">
        <v>5</v>
      </c>
      <c r="F95" s="229"/>
      <c r="G95" s="228"/>
      <c r="H95" s="229"/>
      <c r="I95" s="228"/>
      <c r="J95" s="229"/>
      <c r="K95" s="235" t="s">
        <v>240</v>
      </c>
      <c r="L95" s="235"/>
      <c r="M95" s="235" t="s">
        <v>240</v>
      </c>
      <c r="N95" s="235"/>
      <c r="O95" s="235" t="s">
        <v>240</v>
      </c>
      <c r="P95" s="235"/>
    </row>
    <row r="96" spans="1:18">
      <c r="B96" t="s">
        <v>134</v>
      </c>
    </row>
  </sheetData>
  <mergeCells count="296">
    <mergeCell ref="F2:J2"/>
    <mergeCell ref="O95:P95"/>
    <mergeCell ref="B95:D95"/>
    <mergeCell ref="E95:F95"/>
    <mergeCell ref="G95:H95"/>
    <mergeCell ref="I95:J95"/>
    <mergeCell ref="K95:L95"/>
    <mergeCell ref="E93:F93"/>
    <mergeCell ref="G93:H93"/>
    <mergeCell ref="I93:J93"/>
    <mergeCell ref="K93:L93"/>
    <mergeCell ref="M93:N93"/>
    <mergeCell ref="O91:P91"/>
    <mergeCell ref="O92:P92"/>
    <mergeCell ref="M95:N95"/>
    <mergeCell ref="O93:P93"/>
    <mergeCell ref="B91:D91"/>
    <mergeCell ref="E91:F91"/>
    <mergeCell ref="I92:J92"/>
    <mergeCell ref="K92:L92"/>
    <mergeCell ref="M92:N92"/>
    <mergeCell ref="M91:N91"/>
    <mergeCell ref="B92:D92"/>
    <mergeCell ref="E92:F92"/>
    <mergeCell ref="K91:L91"/>
    <mergeCell ref="K87:L87"/>
    <mergeCell ref="M87:N87"/>
    <mergeCell ref="O87:P87"/>
    <mergeCell ref="B88:D88"/>
    <mergeCell ref="E88:F88"/>
    <mergeCell ref="G88:H88"/>
    <mergeCell ref="I88:J88"/>
    <mergeCell ref="K88:L88"/>
    <mergeCell ref="B90:D90"/>
    <mergeCell ref="E90:F90"/>
    <mergeCell ref="M90:N90"/>
    <mergeCell ref="O90:P90"/>
    <mergeCell ref="A85:A95"/>
    <mergeCell ref="B85:D86"/>
    <mergeCell ref="E85:J85"/>
    <mergeCell ref="K85:P85"/>
    <mergeCell ref="E86:F86"/>
    <mergeCell ref="G86:H86"/>
    <mergeCell ref="I86:J86"/>
    <mergeCell ref="K86:L86"/>
    <mergeCell ref="M86:N86"/>
    <mergeCell ref="O86:P86"/>
    <mergeCell ref="M88:N88"/>
    <mergeCell ref="O88:P88"/>
    <mergeCell ref="B87:D87"/>
    <mergeCell ref="E87:F87"/>
    <mergeCell ref="G87:H87"/>
    <mergeCell ref="I87:J87"/>
    <mergeCell ref="B94:D94"/>
    <mergeCell ref="E94:F94"/>
    <mergeCell ref="G94:H94"/>
    <mergeCell ref="O94:P94"/>
    <mergeCell ref="B93:D93"/>
    <mergeCell ref="I94:J94"/>
    <mergeCell ref="K94:L94"/>
    <mergeCell ref="M94:N94"/>
    <mergeCell ref="G92:H92"/>
    <mergeCell ref="M79:N79"/>
    <mergeCell ref="O79:P79"/>
    <mergeCell ref="C80:E80"/>
    <mergeCell ref="K80:L80"/>
    <mergeCell ref="M80:N80"/>
    <mergeCell ref="O80:P80"/>
    <mergeCell ref="C81:E81"/>
    <mergeCell ref="K81:L81"/>
    <mergeCell ref="M81:N81"/>
    <mergeCell ref="O81:P81"/>
    <mergeCell ref="G90:H90"/>
    <mergeCell ref="I90:J90"/>
    <mergeCell ref="K90:L90"/>
    <mergeCell ref="C82:E82"/>
    <mergeCell ref="K82:L82"/>
    <mergeCell ref="M82:N82"/>
    <mergeCell ref="O82:P82"/>
    <mergeCell ref="C83:E83"/>
    <mergeCell ref="K83:L83"/>
    <mergeCell ref="M83:N83"/>
    <mergeCell ref="O83:P83"/>
    <mergeCell ref="G91:H91"/>
    <mergeCell ref="I91:J91"/>
    <mergeCell ref="A74:A83"/>
    <mergeCell ref="B74:E74"/>
    <mergeCell ref="F74:J74"/>
    <mergeCell ref="K74:L74"/>
    <mergeCell ref="M74:N74"/>
    <mergeCell ref="O74:P74"/>
    <mergeCell ref="C75:E75"/>
    <mergeCell ref="K75:L75"/>
    <mergeCell ref="M75:N75"/>
    <mergeCell ref="O75:P75"/>
    <mergeCell ref="C76:E76"/>
    <mergeCell ref="K76:L76"/>
    <mergeCell ref="M76:N76"/>
    <mergeCell ref="O76:P76"/>
    <mergeCell ref="C77:E77"/>
    <mergeCell ref="K77:L77"/>
    <mergeCell ref="M77:N77"/>
    <mergeCell ref="O77:P77"/>
    <mergeCell ref="C78:E78"/>
    <mergeCell ref="K78:L78"/>
    <mergeCell ref="M78:N78"/>
    <mergeCell ref="O78:P78"/>
    <mergeCell ref="C79:E79"/>
    <mergeCell ref="K79:L79"/>
    <mergeCell ref="K71:O71"/>
    <mergeCell ref="B72:C72"/>
    <mergeCell ref="D72:H72"/>
    <mergeCell ref="I72:J72"/>
    <mergeCell ref="K72:O72"/>
    <mergeCell ref="K67:O70"/>
    <mergeCell ref="F62:I62"/>
    <mergeCell ref="H23:P23"/>
    <mergeCell ref="L2:L4"/>
    <mergeCell ref="D19:E19"/>
    <mergeCell ref="I19:J19"/>
    <mergeCell ref="D44:F44"/>
    <mergeCell ref="I36:K36"/>
    <mergeCell ref="L36:M36"/>
    <mergeCell ref="D26:F26"/>
    <mergeCell ref="B21:C21"/>
    <mergeCell ref="G21:H21"/>
    <mergeCell ref="D21:E21"/>
    <mergeCell ref="J21:K21"/>
    <mergeCell ref="L19:M19"/>
    <mergeCell ref="N19:P19"/>
    <mergeCell ref="K5:P5"/>
    <mergeCell ref="K6:P6"/>
    <mergeCell ref="B20:C20"/>
    <mergeCell ref="A67:A72"/>
    <mergeCell ref="B67:C70"/>
    <mergeCell ref="D67:H70"/>
    <mergeCell ref="I67:J70"/>
    <mergeCell ref="A62:A65"/>
    <mergeCell ref="B62:C62"/>
    <mergeCell ref="D62:E62"/>
    <mergeCell ref="B71:C71"/>
    <mergeCell ref="D71:H71"/>
    <mergeCell ref="I71:J71"/>
    <mergeCell ref="B63:C63"/>
    <mergeCell ref="D63:E63"/>
    <mergeCell ref="F63:I63"/>
    <mergeCell ref="B64:C64"/>
    <mergeCell ref="D64:E64"/>
    <mergeCell ref="F64:I64"/>
    <mergeCell ref="B65:C65"/>
    <mergeCell ref="D65:E65"/>
    <mergeCell ref="F65:I65"/>
    <mergeCell ref="B54:C54"/>
    <mergeCell ref="B38:C38"/>
    <mergeCell ref="D38:F38"/>
    <mergeCell ref="A56:A60"/>
    <mergeCell ref="B56:P60"/>
    <mergeCell ref="J44:K44"/>
    <mergeCell ref="L44:N44"/>
    <mergeCell ref="J45:K45"/>
    <mergeCell ref="L45:N45"/>
    <mergeCell ref="B44:C44"/>
    <mergeCell ref="B45:C45"/>
    <mergeCell ref="A47:A54"/>
    <mergeCell ref="B47:C47"/>
    <mergeCell ref="B48:C48"/>
    <mergeCell ref="B49:C49"/>
    <mergeCell ref="B50:C50"/>
    <mergeCell ref="D45:F45"/>
    <mergeCell ref="B53:C53"/>
    <mergeCell ref="B51:C51"/>
    <mergeCell ref="B52:C52"/>
    <mergeCell ref="A35:A38"/>
    <mergeCell ref="A39:A42"/>
    <mergeCell ref="B39:C39"/>
    <mergeCell ref="D39:F39"/>
    <mergeCell ref="B35:C35"/>
    <mergeCell ref="D35:F35"/>
    <mergeCell ref="G35:H35"/>
    <mergeCell ref="I35:K35"/>
    <mergeCell ref="B36:C36"/>
    <mergeCell ref="D36:F36"/>
    <mergeCell ref="G36:H36"/>
    <mergeCell ref="B29:C29"/>
    <mergeCell ref="D29:F29"/>
    <mergeCell ref="A24:A33"/>
    <mergeCell ref="B24:C24"/>
    <mergeCell ref="D24:F24"/>
    <mergeCell ref="G24:H24"/>
    <mergeCell ref="I24:K24"/>
    <mergeCell ref="L24:M24"/>
    <mergeCell ref="B26:C26"/>
    <mergeCell ref="G26:H26"/>
    <mergeCell ref="I26:K26"/>
    <mergeCell ref="B28:C28"/>
    <mergeCell ref="D28:F28"/>
    <mergeCell ref="G28:H28"/>
    <mergeCell ref="I28:K28"/>
    <mergeCell ref="L28:M28"/>
    <mergeCell ref="B25:C25"/>
    <mergeCell ref="D25:F25"/>
    <mergeCell ref="G25:H25"/>
    <mergeCell ref="I25:K25"/>
    <mergeCell ref="L25:M25"/>
    <mergeCell ref="B27:C27"/>
    <mergeCell ref="D27:F27"/>
    <mergeCell ref="G27:H27"/>
    <mergeCell ref="I27:K27"/>
    <mergeCell ref="L27:M27"/>
    <mergeCell ref="A17:A22"/>
    <mergeCell ref="B17:C17"/>
    <mergeCell ref="D17:F17"/>
    <mergeCell ref="G17:H17"/>
    <mergeCell ref="I17:K17"/>
    <mergeCell ref="L17:M17"/>
    <mergeCell ref="M21:N21"/>
    <mergeCell ref="B22:C22"/>
    <mergeCell ref="D22:F22"/>
    <mergeCell ref="G22:H22"/>
    <mergeCell ref="N17:P17"/>
    <mergeCell ref="B18:C18"/>
    <mergeCell ref="D18:F18"/>
    <mergeCell ref="G18:H18"/>
    <mergeCell ref="I18:K18"/>
    <mergeCell ref="B19:C19"/>
    <mergeCell ref="G19:H19"/>
    <mergeCell ref="L22:M22"/>
    <mergeCell ref="N22:P22"/>
    <mergeCell ref="I22:K22"/>
    <mergeCell ref="D20:P20"/>
    <mergeCell ref="A7:A13"/>
    <mergeCell ref="B7:C7"/>
    <mergeCell ref="D7:F7"/>
    <mergeCell ref="G7:H7"/>
    <mergeCell ref="I7:P7"/>
    <mergeCell ref="B9:C9"/>
    <mergeCell ref="D9:P9"/>
    <mergeCell ref="B10:C10"/>
    <mergeCell ref="D10:F10"/>
    <mergeCell ref="G10:H10"/>
    <mergeCell ref="I10:K10"/>
    <mergeCell ref="L10:M10"/>
    <mergeCell ref="N10:P10"/>
    <mergeCell ref="B11:C12"/>
    <mergeCell ref="D11:P12"/>
    <mergeCell ref="B13:C13"/>
    <mergeCell ref="G13:H13"/>
    <mergeCell ref="D13:F13"/>
    <mergeCell ref="I41:K41"/>
    <mergeCell ref="I13:J13"/>
    <mergeCell ref="L13:M13"/>
    <mergeCell ref="B8:C8"/>
    <mergeCell ref="D8:P8"/>
    <mergeCell ref="N1:P1"/>
    <mergeCell ref="M2:M4"/>
    <mergeCell ref="N2:N4"/>
    <mergeCell ref="O2:O4"/>
    <mergeCell ref="P2:P4"/>
    <mergeCell ref="F3:J3"/>
    <mergeCell ref="N24:P24"/>
    <mergeCell ref="N25:P25"/>
    <mergeCell ref="N27:P27"/>
    <mergeCell ref="N36:P36"/>
    <mergeCell ref="B37:C37"/>
    <mergeCell ref="D37:F37"/>
    <mergeCell ref="G37:H37"/>
    <mergeCell ref="I37:K37"/>
    <mergeCell ref="G38:H38"/>
    <mergeCell ref="I38:K38"/>
    <mergeCell ref="N28:P28"/>
    <mergeCell ref="B30:C33"/>
    <mergeCell ref="D30:P33"/>
    <mergeCell ref="B42:C42"/>
    <mergeCell ref="D42:F42"/>
    <mergeCell ref="G42:H42"/>
    <mergeCell ref="I42:K42"/>
    <mergeCell ref="L26:M26"/>
    <mergeCell ref="N26:P26"/>
    <mergeCell ref="E89:F89"/>
    <mergeCell ref="B89:D89"/>
    <mergeCell ref="O89:P89"/>
    <mergeCell ref="M89:N89"/>
    <mergeCell ref="K89:L89"/>
    <mergeCell ref="I89:J89"/>
    <mergeCell ref="G89:H89"/>
    <mergeCell ref="G39:H39"/>
    <mergeCell ref="I39:K39"/>
    <mergeCell ref="B40:C40"/>
    <mergeCell ref="D40:F40"/>
    <mergeCell ref="G40:H40"/>
    <mergeCell ref="I40:K40"/>
    <mergeCell ref="L40:M40"/>
    <mergeCell ref="N40:P40"/>
    <mergeCell ref="B41:C41"/>
    <mergeCell ref="D41:F41"/>
    <mergeCell ref="G41:H41"/>
  </mergeCells>
  <phoneticPr fontId="2"/>
  <printOptions horizontalCentered="1" verticalCentered="1"/>
  <pageMargins left="0.70866141732283472" right="0.70866141732283472" top="0.74803149606299213" bottom="0.55118110236220474" header="0.31496062992125984" footer="0.31496062992125984"/>
  <pageSetup paperSize="8"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11E2C-239D-409E-A2F2-67CD5F21AA16}">
  <sheetPr>
    <pageSetUpPr fitToPage="1"/>
  </sheetPr>
  <dimension ref="A1:L55"/>
  <sheetViews>
    <sheetView topLeftCell="A30" zoomScaleNormal="100" workbookViewId="0">
      <selection activeCell="L13" sqref="L13"/>
    </sheetView>
  </sheetViews>
  <sheetFormatPr defaultColWidth="15.6328125" defaultRowHeight="18"/>
  <cols>
    <col min="1" max="16384" width="15.6328125" style="23"/>
  </cols>
  <sheetData>
    <row r="1" spans="1:12" ht="18.5" thickBot="1">
      <c r="A1" s="23" t="s">
        <v>155</v>
      </c>
    </row>
    <row r="2" spans="1:12" ht="30" customHeight="1" thickBot="1">
      <c r="A2" s="356" t="s">
        <v>156</v>
      </c>
      <c r="B2" s="357"/>
      <c r="C2" s="24" t="s">
        <v>157</v>
      </c>
      <c r="D2" s="25" t="s">
        <v>158</v>
      </c>
      <c r="E2" s="25" t="s">
        <v>159</v>
      </c>
      <c r="F2" s="25" t="s">
        <v>160</v>
      </c>
      <c r="G2" s="25" t="s">
        <v>161</v>
      </c>
      <c r="H2" s="26" t="s">
        <v>162</v>
      </c>
      <c r="I2" s="27" t="s">
        <v>163</v>
      </c>
      <c r="L2" s="28"/>
    </row>
    <row r="3" spans="1:12" ht="30" customHeight="1" thickTop="1">
      <c r="A3" s="353" t="s">
        <v>164</v>
      </c>
      <c r="B3" s="29" t="s">
        <v>165</v>
      </c>
      <c r="C3" s="30">
        <v>0</v>
      </c>
      <c r="D3" s="31">
        <v>0</v>
      </c>
      <c r="E3" s="31">
        <v>0</v>
      </c>
      <c r="F3" s="31">
        <f>原価計算!L60</f>
        <v>6750000</v>
      </c>
      <c r="G3" s="32">
        <f>原価計算!N19+原価計算!N21+原価計算!N23</f>
        <v>1090000</v>
      </c>
      <c r="H3" s="33">
        <v>0</v>
      </c>
      <c r="I3" s="34">
        <f t="shared" ref="I3:I12" si="0">SUM(C3:H3)</f>
        <v>7840000</v>
      </c>
      <c r="L3" s="35"/>
    </row>
    <row r="4" spans="1:12" ht="20.25" customHeight="1">
      <c r="A4" s="336"/>
      <c r="B4" s="36" t="s">
        <v>166</v>
      </c>
      <c r="C4" s="30">
        <v>715000</v>
      </c>
      <c r="D4" s="31">
        <v>1235000</v>
      </c>
      <c r="E4" s="31">
        <v>1895000</v>
      </c>
      <c r="F4" s="31">
        <v>2080000</v>
      </c>
      <c r="G4" s="32">
        <f>原価計算!N18+原価計算!N20+原価計算!N22</f>
        <v>1085000</v>
      </c>
      <c r="H4" s="33">
        <v>375000</v>
      </c>
      <c r="I4" s="34">
        <f t="shared" si="0"/>
        <v>7385000</v>
      </c>
      <c r="J4" s="37">
        <f>I3-I4</f>
        <v>455000</v>
      </c>
      <c r="K4" s="38">
        <f>J4/I4</f>
        <v>6.1611374407582936E-2</v>
      </c>
      <c r="L4" s="35"/>
    </row>
    <row r="5" spans="1:12" ht="30" customHeight="1">
      <c r="A5" s="335" t="s">
        <v>73</v>
      </c>
      <c r="B5" s="39" t="s">
        <v>165</v>
      </c>
      <c r="C5" s="40">
        <v>0</v>
      </c>
      <c r="D5" s="41">
        <v>0</v>
      </c>
      <c r="E5" s="41">
        <v>0</v>
      </c>
      <c r="F5" s="41">
        <f>原価計算!L63+原価計算!L75</f>
        <v>14450000</v>
      </c>
      <c r="G5" s="41">
        <f>原価計算!N63-原価計算!L63+原価計算!N75-原価計算!L75</f>
        <v>4040000</v>
      </c>
      <c r="H5" s="42">
        <v>0</v>
      </c>
      <c r="I5" s="34">
        <f t="shared" si="0"/>
        <v>18490000</v>
      </c>
    </row>
    <row r="6" spans="1:12" ht="20.25" customHeight="1">
      <c r="A6" s="336"/>
      <c r="B6" s="36" t="s">
        <v>166</v>
      </c>
      <c r="C6" s="40">
        <v>2415000</v>
      </c>
      <c r="D6" s="41">
        <v>2975000</v>
      </c>
      <c r="E6" s="41">
        <v>2845000</v>
      </c>
      <c r="F6" s="41">
        <v>3685000</v>
      </c>
      <c r="G6" s="41">
        <f>原価計算!N4+原価計算!N6+原価計算!N8+原価計算!N10+原価計算!N14+原価計算!N16+原価計算!N50</f>
        <v>4055000</v>
      </c>
      <c r="H6" s="42">
        <v>1805000</v>
      </c>
      <c r="I6" s="34">
        <f t="shared" si="0"/>
        <v>17780000</v>
      </c>
      <c r="J6" s="37">
        <f>I5-I6</f>
        <v>710000</v>
      </c>
      <c r="K6" s="38">
        <f>J6/I6</f>
        <v>3.9932508436445448E-2</v>
      </c>
    </row>
    <row r="7" spans="1:12" ht="30" customHeight="1">
      <c r="A7" s="335" t="s">
        <v>167</v>
      </c>
      <c r="B7" s="39" t="s">
        <v>165</v>
      </c>
      <c r="C7" s="40">
        <v>0</v>
      </c>
      <c r="D7" s="41">
        <v>0</v>
      </c>
      <c r="E7" s="41">
        <v>0</v>
      </c>
      <c r="F7" s="41">
        <f>原価計算!L66</f>
        <v>5860000</v>
      </c>
      <c r="G7" s="41">
        <f>原価計算!N29+原価計算!N31+原価計算!N35+原価計算!N37+原価計算!N39</f>
        <v>2100000</v>
      </c>
      <c r="H7" s="42">
        <v>0</v>
      </c>
      <c r="I7" s="34">
        <f t="shared" si="0"/>
        <v>7960000</v>
      </c>
    </row>
    <row r="8" spans="1:12" ht="20.25" customHeight="1">
      <c r="A8" s="336"/>
      <c r="B8" s="36" t="s">
        <v>166</v>
      </c>
      <c r="C8" s="40">
        <v>0</v>
      </c>
      <c r="D8" s="41">
        <v>1647500</v>
      </c>
      <c r="E8" s="41">
        <v>2100000</v>
      </c>
      <c r="F8" s="41">
        <v>2100000</v>
      </c>
      <c r="G8" s="41">
        <f>原価計算!N28+原価計算!N30+原価計算!N34+原価計算!N36+原価計算!N38</f>
        <v>2100000</v>
      </c>
      <c r="H8" s="42">
        <v>0</v>
      </c>
      <c r="I8" s="34">
        <f t="shared" si="0"/>
        <v>7947500</v>
      </c>
      <c r="J8" s="37">
        <f>I7-I8</f>
        <v>12500</v>
      </c>
      <c r="K8" s="38">
        <f>J8/I8</f>
        <v>1.5728216420257944E-3</v>
      </c>
    </row>
    <row r="9" spans="1:12" ht="30" customHeight="1">
      <c r="A9" s="335" t="s">
        <v>168</v>
      </c>
      <c r="B9" s="39" t="s">
        <v>165</v>
      </c>
      <c r="C9" s="40">
        <v>0</v>
      </c>
      <c r="D9" s="41"/>
      <c r="E9" s="41">
        <v>0</v>
      </c>
      <c r="F9" s="41">
        <f>原価計算!L69</f>
        <v>2550000</v>
      </c>
      <c r="G9" s="43">
        <f>原価計算!N41+原価計算!N43+原価計算!N45</f>
        <v>660000</v>
      </c>
      <c r="H9" s="44">
        <v>0</v>
      </c>
      <c r="I9" s="34">
        <f t="shared" si="0"/>
        <v>3210000</v>
      </c>
    </row>
    <row r="10" spans="1:12" ht="20.25" customHeight="1">
      <c r="A10" s="336"/>
      <c r="B10" s="45" t="s">
        <v>166</v>
      </c>
      <c r="C10" s="46">
        <v>0</v>
      </c>
      <c r="D10" s="47">
        <v>370000</v>
      </c>
      <c r="E10" s="47">
        <v>1230000</v>
      </c>
      <c r="F10" s="47">
        <v>950000</v>
      </c>
      <c r="G10" s="48">
        <f>原価計算!N40+原価計算!N42</f>
        <v>660000</v>
      </c>
      <c r="H10" s="49">
        <v>0</v>
      </c>
      <c r="I10" s="34">
        <f t="shared" si="0"/>
        <v>3210000</v>
      </c>
      <c r="J10" s="37">
        <f>I9-I10</f>
        <v>0</v>
      </c>
      <c r="K10" s="38">
        <f>J10/I10</f>
        <v>0</v>
      </c>
    </row>
    <row r="11" spans="1:12" ht="30" customHeight="1">
      <c r="A11" s="335" t="s">
        <v>169</v>
      </c>
      <c r="B11" s="39" t="s">
        <v>165</v>
      </c>
      <c r="C11" s="40">
        <v>0</v>
      </c>
      <c r="D11" s="41">
        <v>0</v>
      </c>
      <c r="E11" s="41">
        <v>0</v>
      </c>
      <c r="F11" s="41">
        <f>原価計算!L72</f>
        <v>500000</v>
      </c>
      <c r="G11" s="43">
        <v>0</v>
      </c>
      <c r="H11" s="44">
        <v>0</v>
      </c>
      <c r="I11" s="50">
        <f t="shared" si="0"/>
        <v>500000</v>
      </c>
    </row>
    <row r="12" spans="1:12" ht="20.25" customHeight="1" thickBot="1">
      <c r="A12" s="342"/>
      <c r="B12" s="51" t="s">
        <v>166</v>
      </c>
      <c r="C12" s="52">
        <v>0</v>
      </c>
      <c r="D12" s="53">
        <v>500000</v>
      </c>
      <c r="E12" s="53">
        <v>0</v>
      </c>
      <c r="F12" s="53">
        <v>0</v>
      </c>
      <c r="G12" s="54">
        <v>0</v>
      </c>
      <c r="H12" s="55">
        <v>0</v>
      </c>
      <c r="I12" s="56">
        <f t="shared" si="0"/>
        <v>500000</v>
      </c>
      <c r="J12" s="23">
        <f>I11-I12</f>
        <v>0</v>
      </c>
      <c r="K12" s="23">
        <f>J12/I12</f>
        <v>0</v>
      </c>
    </row>
    <row r="13" spans="1:12" ht="30" customHeight="1" thickTop="1">
      <c r="A13" s="347" t="s">
        <v>170</v>
      </c>
      <c r="B13" s="57" t="s">
        <v>165</v>
      </c>
      <c r="C13" s="58"/>
      <c r="D13" s="59"/>
      <c r="E13" s="59"/>
      <c r="F13" s="59">
        <f t="shared" ref="F13:I14" si="1">F3+F5+F7+F9+F11</f>
        <v>30110000</v>
      </c>
      <c r="G13" s="60">
        <f t="shared" si="1"/>
        <v>7890000</v>
      </c>
      <c r="H13" s="61">
        <f t="shared" si="1"/>
        <v>0</v>
      </c>
      <c r="I13" s="62">
        <f t="shared" si="1"/>
        <v>38000000</v>
      </c>
    </row>
    <row r="14" spans="1:12" ht="20.25" customHeight="1" thickBot="1">
      <c r="A14" s="348"/>
      <c r="B14" s="63" t="s">
        <v>166</v>
      </c>
      <c r="C14" s="64">
        <f>C4+C6+C8+C10+C12</f>
        <v>3130000</v>
      </c>
      <c r="D14" s="65">
        <f>D4+D6+D8+D10+D12</f>
        <v>6727500</v>
      </c>
      <c r="E14" s="65">
        <f>E4+E6+E8+E10+E12</f>
        <v>8070000</v>
      </c>
      <c r="F14" s="65">
        <f t="shared" si="1"/>
        <v>8815000</v>
      </c>
      <c r="G14" s="65">
        <f t="shared" si="1"/>
        <v>7900000</v>
      </c>
      <c r="H14" s="66">
        <f t="shared" si="1"/>
        <v>2180000</v>
      </c>
      <c r="I14" s="67">
        <f t="shared" si="1"/>
        <v>36822500</v>
      </c>
      <c r="K14" s="23">
        <f>J14/I14</f>
        <v>0</v>
      </c>
    </row>
    <row r="15" spans="1:12">
      <c r="I15" s="37">
        <f>I13-I14</f>
        <v>1177500</v>
      </c>
      <c r="J15" s="68">
        <f>I14-I15</f>
        <v>35645000</v>
      </c>
      <c r="K15" s="38">
        <f>J15/I15</f>
        <v>30.27176220806794</v>
      </c>
    </row>
    <row r="16" spans="1:12" ht="30" hidden="1" customHeight="1" thickBot="1">
      <c r="A16" s="69" t="s">
        <v>156</v>
      </c>
      <c r="B16" s="349" t="s">
        <v>73</v>
      </c>
      <c r="C16" s="350"/>
      <c r="D16" s="351" t="s">
        <v>171</v>
      </c>
      <c r="E16" s="352"/>
      <c r="F16" s="351" t="s">
        <v>172</v>
      </c>
      <c r="G16" s="352"/>
      <c r="H16" s="70" t="s">
        <v>170</v>
      </c>
      <c r="K16" s="28"/>
    </row>
    <row r="17" spans="1:11" ht="30" hidden="1" customHeight="1" thickTop="1">
      <c r="A17" s="353" t="s">
        <v>164</v>
      </c>
      <c r="B17" s="354">
        <v>5580000</v>
      </c>
      <c r="C17" s="355"/>
      <c r="D17" s="354">
        <v>1600000</v>
      </c>
      <c r="E17" s="355"/>
      <c r="F17" s="354">
        <v>1200000</v>
      </c>
      <c r="G17" s="355"/>
      <c r="H17" s="71">
        <f>SUM(B17:G17)</f>
        <v>8380000</v>
      </c>
      <c r="K17" s="35"/>
    </row>
    <row r="18" spans="1:11" ht="20.149999999999999" hidden="1" customHeight="1">
      <c r="A18" s="336"/>
      <c r="B18" s="339" t="s">
        <v>173</v>
      </c>
      <c r="C18" s="340"/>
      <c r="D18" s="340"/>
      <c r="E18" s="346"/>
      <c r="F18" s="339" t="s">
        <v>174</v>
      </c>
      <c r="G18" s="340"/>
      <c r="H18" s="341"/>
    </row>
    <row r="19" spans="1:11" ht="30" hidden="1" customHeight="1">
      <c r="A19" s="335" t="s">
        <v>73</v>
      </c>
      <c r="B19" s="337">
        <v>20300000</v>
      </c>
      <c r="C19" s="338"/>
      <c r="D19" s="337">
        <v>0</v>
      </c>
      <c r="E19" s="338"/>
      <c r="F19" s="337"/>
      <c r="G19" s="338"/>
      <c r="H19" s="71">
        <f>SUM(B19:G19)</f>
        <v>20300000</v>
      </c>
    </row>
    <row r="20" spans="1:11" ht="20.149999999999999" hidden="1" customHeight="1">
      <c r="A20" s="336"/>
      <c r="B20" s="339" t="s">
        <v>175</v>
      </c>
      <c r="C20" s="340"/>
      <c r="D20" s="340"/>
      <c r="E20" s="340"/>
      <c r="F20" s="340"/>
      <c r="G20" s="340"/>
      <c r="H20" s="341"/>
    </row>
    <row r="21" spans="1:11" ht="30" hidden="1" customHeight="1">
      <c r="A21" s="335" t="s">
        <v>167</v>
      </c>
      <c r="B21" s="337"/>
      <c r="C21" s="338"/>
      <c r="D21" s="337">
        <v>3200000</v>
      </c>
      <c r="E21" s="338"/>
      <c r="F21" s="337">
        <v>2400000</v>
      </c>
      <c r="G21" s="338"/>
      <c r="H21" s="71">
        <f>SUM(B21:G21)</f>
        <v>5600000</v>
      </c>
    </row>
    <row r="22" spans="1:11" ht="20.149999999999999" hidden="1" customHeight="1">
      <c r="A22" s="336"/>
      <c r="B22" s="339" t="s">
        <v>176</v>
      </c>
      <c r="C22" s="340"/>
      <c r="D22" s="340"/>
      <c r="E22" s="346"/>
      <c r="F22" s="339" t="s">
        <v>177</v>
      </c>
      <c r="G22" s="340"/>
      <c r="H22" s="341"/>
    </row>
    <row r="23" spans="1:11" ht="30" hidden="1" customHeight="1">
      <c r="A23" s="335" t="s">
        <v>168</v>
      </c>
      <c r="B23" s="337">
        <v>0</v>
      </c>
      <c r="C23" s="338"/>
      <c r="D23" s="337">
        <v>0</v>
      </c>
      <c r="E23" s="338"/>
      <c r="F23" s="337">
        <v>1720000</v>
      </c>
      <c r="G23" s="338"/>
      <c r="H23" s="71">
        <f>SUM(B23:G23)</f>
        <v>1720000</v>
      </c>
    </row>
    <row r="24" spans="1:11" ht="20.149999999999999" hidden="1" customHeight="1">
      <c r="A24" s="336"/>
      <c r="B24" s="339"/>
      <c r="C24" s="340"/>
      <c r="D24" s="340"/>
      <c r="E24" s="346"/>
      <c r="F24" s="339" t="s">
        <v>178</v>
      </c>
      <c r="G24" s="340"/>
      <c r="H24" s="341"/>
    </row>
    <row r="25" spans="1:11" ht="30" hidden="1" customHeight="1">
      <c r="A25" s="335" t="s">
        <v>169</v>
      </c>
      <c r="B25" s="337">
        <v>0</v>
      </c>
      <c r="C25" s="338"/>
      <c r="D25" s="337">
        <v>0</v>
      </c>
      <c r="E25" s="338"/>
      <c r="F25" s="337">
        <v>500000</v>
      </c>
      <c r="G25" s="338"/>
      <c r="H25" s="71">
        <f>SUM(B25:G25)</f>
        <v>500000</v>
      </c>
    </row>
    <row r="26" spans="1:11" ht="20.149999999999999" hidden="1" customHeight="1">
      <c r="A26" s="336"/>
      <c r="B26" s="339" t="s">
        <v>179</v>
      </c>
      <c r="C26" s="340"/>
      <c r="D26" s="340"/>
      <c r="E26" s="340"/>
      <c r="F26" s="340"/>
      <c r="G26" s="340"/>
      <c r="H26" s="341"/>
    </row>
    <row r="27" spans="1:11" ht="30" hidden="1" customHeight="1">
      <c r="A27" s="335" t="s">
        <v>180</v>
      </c>
      <c r="B27" s="337">
        <v>1500000</v>
      </c>
      <c r="C27" s="338"/>
      <c r="D27" s="337">
        <v>0</v>
      </c>
      <c r="E27" s="338"/>
      <c r="F27" s="337">
        <v>0</v>
      </c>
      <c r="G27" s="338"/>
      <c r="H27" s="71">
        <f>SUM(B27:G27)</f>
        <v>1500000</v>
      </c>
    </row>
    <row r="28" spans="1:11" ht="20.149999999999999" hidden="1" customHeight="1" thickBot="1">
      <c r="A28" s="342"/>
      <c r="B28" s="343" t="s">
        <v>181</v>
      </c>
      <c r="C28" s="344"/>
      <c r="D28" s="344"/>
      <c r="E28" s="344"/>
      <c r="F28" s="344"/>
      <c r="G28" s="344"/>
      <c r="H28" s="345"/>
    </row>
    <row r="29" spans="1:11" ht="30" hidden="1" customHeight="1" thickTop="1" thickBot="1">
      <c r="A29" s="72" t="s">
        <v>170</v>
      </c>
      <c r="B29" s="333">
        <f>B17+B19+B21+B25+B27</f>
        <v>27380000</v>
      </c>
      <c r="C29" s="334"/>
      <c r="D29" s="333">
        <f>D17+D19+D21+D25+D27</f>
        <v>4800000</v>
      </c>
      <c r="E29" s="334"/>
      <c r="F29" s="333">
        <f>F17+F19+F21+F25+F27</f>
        <v>4100000</v>
      </c>
      <c r="G29" s="334"/>
      <c r="H29" s="73">
        <f>SUM(H17:H28)</f>
        <v>38000000</v>
      </c>
    </row>
    <row r="30" spans="1:11" ht="18.5" thickBot="1"/>
    <row r="31" spans="1:11" ht="25" customHeight="1" thickBot="1">
      <c r="A31" s="74" t="s">
        <v>182</v>
      </c>
      <c r="B31" s="75" t="s">
        <v>156</v>
      </c>
      <c r="C31" s="76" t="s">
        <v>183</v>
      </c>
      <c r="D31" s="76" t="s">
        <v>157</v>
      </c>
      <c r="E31" s="76" t="s">
        <v>184</v>
      </c>
      <c r="F31" s="76" t="s">
        <v>159</v>
      </c>
      <c r="G31" s="76" t="s">
        <v>160</v>
      </c>
      <c r="H31" s="76" t="s">
        <v>161</v>
      </c>
      <c r="I31" s="77" t="s">
        <v>162</v>
      </c>
    </row>
    <row r="32" spans="1:11" ht="24.75" customHeight="1" thickTop="1">
      <c r="A32" s="78">
        <v>1</v>
      </c>
      <c r="B32" s="79" t="s">
        <v>73</v>
      </c>
      <c r="C32" s="80" t="s">
        <v>153</v>
      </c>
      <c r="D32" s="81">
        <v>0.5</v>
      </c>
      <c r="E32" s="81">
        <v>0.5</v>
      </c>
      <c r="F32" s="81">
        <v>0.5</v>
      </c>
      <c r="G32" s="81">
        <v>0.5</v>
      </c>
      <c r="H32" s="81">
        <v>0.5</v>
      </c>
      <c r="I32" s="82">
        <v>0.5</v>
      </c>
    </row>
    <row r="33" spans="1:9" ht="24.75" customHeight="1">
      <c r="A33" s="83">
        <v>2</v>
      </c>
      <c r="B33" s="84" t="s">
        <v>73</v>
      </c>
      <c r="C33" s="85" t="s">
        <v>185</v>
      </c>
      <c r="D33" s="86">
        <v>1</v>
      </c>
      <c r="E33" s="86">
        <v>1</v>
      </c>
      <c r="F33" s="86">
        <v>1</v>
      </c>
      <c r="G33" s="86">
        <v>1</v>
      </c>
      <c r="H33" s="87">
        <v>1</v>
      </c>
      <c r="I33" s="88"/>
    </row>
    <row r="34" spans="1:9" ht="24.75" customHeight="1">
      <c r="A34" s="83">
        <v>3</v>
      </c>
      <c r="B34" s="84" t="s">
        <v>73</v>
      </c>
      <c r="C34" s="85" t="s">
        <v>186</v>
      </c>
      <c r="D34" s="86">
        <v>1</v>
      </c>
      <c r="E34" s="86">
        <v>1</v>
      </c>
      <c r="F34" s="86">
        <v>1</v>
      </c>
      <c r="G34" s="86">
        <v>1</v>
      </c>
      <c r="H34" s="87">
        <v>1</v>
      </c>
      <c r="I34" s="89">
        <v>1</v>
      </c>
    </row>
    <row r="35" spans="1:9" ht="24.75" customHeight="1">
      <c r="A35" s="83">
        <v>4</v>
      </c>
      <c r="B35" s="84" t="s">
        <v>73</v>
      </c>
      <c r="C35" s="85" t="s">
        <v>187</v>
      </c>
      <c r="D35" s="86">
        <v>1</v>
      </c>
      <c r="E35" s="86">
        <v>1</v>
      </c>
      <c r="F35" s="86">
        <v>1</v>
      </c>
      <c r="G35" s="86">
        <v>1</v>
      </c>
      <c r="H35" s="87">
        <v>1</v>
      </c>
      <c r="I35" s="89">
        <v>1</v>
      </c>
    </row>
    <row r="36" spans="1:9" ht="24.75" customHeight="1">
      <c r="A36" s="83">
        <v>5</v>
      </c>
      <c r="B36" s="84" t="s">
        <v>73</v>
      </c>
      <c r="C36" s="85" t="s">
        <v>188</v>
      </c>
      <c r="D36" s="85"/>
      <c r="E36" s="86">
        <v>1</v>
      </c>
      <c r="F36" s="85"/>
      <c r="G36" s="85"/>
      <c r="H36" s="85"/>
      <c r="I36" s="88"/>
    </row>
    <row r="37" spans="1:9" ht="24.75" customHeight="1">
      <c r="A37" s="83">
        <v>6</v>
      </c>
      <c r="B37" s="84" t="s">
        <v>73</v>
      </c>
      <c r="C37" s="85" t="s">
        <v>189</v>
      </c>
      <c r="D37" s="85"/>
      <c r="E37" s="85"/>
      <c r="F37" s="85"/>
      <c r="G37" s="87">
        <v>1</v>
      </c>
      <c r="H37" s="90">
        <v>1</v>
      </c>
      <c r="I37" s="88"/>
    </row>
    <row r="38" spans="1:9" ht="24.75" customHeight="1">
      <c r="A38" s="83">
        <v>7</v>
      </c>
      <c r="B38" s="84" t="s">
        <v>73</v>
      </c>
      <c r="C38" s="85" t="s">
        <v>190</v>
      </c>
      <c r="D38" s="85"/>
      <c r="E38" s="85"/>
      <c r="F38" s="86">
        <v>0.8</v>
      </c>
      <c r="G38" s="86">
        <v>1</v>
      </c>
      <c r="H38" s="87">
        <v>1</v>
      </c>
      <c r="I38" s="88"/>
    </row>
    <row r="39" spans="1:9" ht="24.75" customHeight="1">
      <c r="A39" s="83">
        <v>8</v>
      </c>
      <c r="B39" s="84" t="s">
        <v>164</v>
      </c>
      <c r="C39" s="85" t="s">
        <v>191</v>
      </c>
      <c r="D39" s="87">
        <v>0.5</v>
      </c>
      <c r="E39" s="87">
        <v>0.5</v>
      </c>
      <c r="F39" s="87">
        <v>0.5</v>
      </c>
      <c r="G39" s="87">
        <v>0.5</v>
      </c>
      <c r="H39" s="87">
        <v>0.5</v>
      </c>
      <c r="I39" s="88"/>
    </row>
    <row r="40" spans="1:9" ht="24.75" customHeight="1">
      <c r="A40" s="83">
        <v>9</v>
      </c>
      <c r="B40" s="84" t="s">
        <v>164</v>
      </c>
      <c r="C40" s="85" t="s">
        <v>192</v>
      </c>
      <c r="D40" s="86">
        <v>0.5</v>
      </c>
      <c r="E40" s="86">
        <v>0.7</v>
      </c>
      <c r="F40" s="86">
        <v>1</v>
      </c>
      <c r="G40" s="86">
        <v>1</v>
      </c>
      <c r="H40" s="91">
        <v>0.5</v>
      </c>
      <c r="I40" s="91">
        <v>0.5</v>
      </c>
    </row>
    <row r="41" spans="1:9" ht="24.75" customHeight="1">
      <c r="A41" s="83">
        <v>10</v>
      </c>
      <c r="B41" s="84" t="s">
        <v>164</v>
      </c>
      <c r="C41" s="85" t="s">
        <v>193</v>
      </c>
      <c r="D41" s="85"/>
      <c r="E41" s="86">
        <v>1</v>
      </c>
      <c r="F41" s="91">
        <v>1</v>
      </c>
      <c r="G41" s="91">
        <v>1</v>
      </c>
      <c r="H41" s="91">
        <v>1</v>
      </c>
      <c r="I41" s="88"/>
    </row>
    <row r="42" spans="1:9" ht="24.75" customHeight="1">
      <c r="A42" s="83">
        <v>11</v>
      </c>
      <c r="B42" s="84" t="s">
        <v>164</v>
      </c>
      <c r="C42" s="85" t="s">
        <v>194</v>
      </c>
      <c r="D42" s="85"/>
      <c r="E42" s="85"/>
      <c r="F42" s="86">
        <v>0.5</v>
      </c>
      <c r="G42" s="86">
        <v>0.5</v>
      </c>
      <c r="H42" s="85"/>
      <c r="I42" s="88"/>
    </row>
    <row r="43" spans="1:9" ht="24.75" customHeight="1">
      <c r="A43" s="83">
        <v>12</v>
      </c>
      <c r="B43" s="84" t="s">
        <v>164</v>
      </c>
      <c r="C43" s="85" t="s">
        <v>195</v>
      </c>
      <c r="D43" s="85"/>
      <c r="E43" s="85"/>
      <c r="F43" s="86">
        <v>0.5</v>
      </c>
      <c r="G43" s="86">
        <v>1</v>
      </c>
      <c r="H43" s="85"/>
      <c r="I43" s="88"/>
    </row>
    <row r="44" spans="1:9" ht="24.75" customHeight="1">
      <c r="A44" s="83">
        <v>13</v>
      </c>
      <c r="B44" s="84" t="s">
        <v>167</v>
      </c>
      <c r="C44" s="85" t="s">
        <v>196</v>
      </c>
      <c r="D44" s="85"/>
      <c r="E44" s="81">
        <v>0.5</v>
      </c>
      <c r="F44" s="85"/>
      <c r="G44" s="85"/>
      <c r="H44" s="85"/>
      <c r="I44" s="88"/>
    </row>
    <row r="45" spans="1:9" ht="24.75" customHeight="1">
      <c r="A45" s="83">
        <v>14</v>
      </c>
      <c r="B45" s="84" t="s">
        <v>167</v>
      </c>
      <c r="C45" s="85" t="s">
        <v>197</v>
      </c>
      <c r="D45" s="85"/>
      <c r="E45" s="81">
        <v>0.5</v>
      </c>
      <c r="F45" s="86">
        <v>1</v>
      </c>
      <c r="G45" s="86">
        <v>1</v>
      </c>
      <c r="H45" s="92">
        <v>1</v>
      </c>
      <c r="I45" s="88"/>
    </row>
    <row r="46" spans="1:9" ht="24.75" customHeight="1">
      <c r="A46" s="83">
        <v>15</v>
      </c>
      <c r="B46" s="84" t="s">
        <v>167</v>
      </c>
      <c r="C46" s="85" t="s">
        <v>198</v>
      </c>
      <c r="D46" s="85"/>
      <c r="E46" s="86">
        <v>1</v>
      </c>
      <c r="F46" s="86">
        <v>1</v>
      </c>
      <c r="G46" s="86">
        <v>1</v>
      </c>
      <c r="H46" s="91">
        <v>1</v>
      </c>
      <c r="I46" s="88"/>
    </row>
    <row r="47" spans="1:9" ht="24.75" customHeight="1">
      <c r="A47" s="83">
        <v>16</v>
      </c>
      <c r="B47" s="84" t="s">
        <v>167</v>
      </c>
      <c r="C47" s="85" t="s">
        <v>199</v>
      </c>
      <c r="D47" s="85"/>
      <c r="E47" s="91">
        <v>1</v>
      </c>
      <c r="F47" s="91">
        <v>1</v>
      </c>
      <c r="G47" s="91">
        <v>1</v>
      </c>
      <c r="H47" s="92">
        <v>1</v>
      </c>
      <c r="I47" s="88"/>
    </row>
    <row r="48" spans="1:9" ht="24.75" customHeight="1">
      <c r="A48" s="83">
        <v>17</v>
      </c>
      <c r="B48" s="84" t="s">
        <v>167</v>
      </c>
      <c r="C48" s="85" t="s">
        <v>200</v>
      </c>
      <c r="D48" s="85"/>
      <c r="E48" s="91">
        <v>0.5</v>
      </c>
      <c r="F48" s="91">
        <v>1</v>
      </c>
      <c r="G48" s="91">
        <v>1</v>
      </c>
      <c r="H48" s="92">
        <v>1</v>
      </c>
      <c r="I48" s="88"/>
    </row>
    <row r="49" spans="1:10" ht="24.75" customHeight="1">
      <c r="A49" s="83">
        <v>18</v>
      </c>
      <c r="B49" s="84" t="s">
        <v>167</v>
      </c>
      <c r="C49" s="85" t="s">
        <v>201</v>
      </c>
      <c r="D49" s="85"/>
      <c r="E49" s="91">
        <v>0.5</v>
      </c>
      <c r="F49" s="91">
        <v>1</v>
      </c>
      <c r="G49" s="91">
        <v>1</v>
      </c>
      <c r="H49" s="92">
        <v>1</v>
      </c>
      <c r="I49" s="88"/>
    </row>
    <row r="50" spans="1:10" ht="24.75" customHeight="1">
      <c r="A50" s="83">
        <v>19</v>
      </c>
      <c r="B50" s="84" t="s">
        <v>169</v>
      </c>
      <c r="C50" s="85" t="s">
        <v>202</v>
      </c>
      <c r="D50" s="85"/>
      <c r="E50" s="93">
        <v>1</v>
      </c>
      <c r="F50" s="93"/>
      <c r="G50" s="93"/>
      <c r="H50" s="93"/>
      <c r="I50" s="94"/>
    </row>
    <row r="51" spans="1:10" ht="24.75" customHeight="1">
      <c r="A51" s="83">
        <v>20</v>
      </c>
      <c r="B51" s="84" t="s">
        <v>168</v>
      </c>
      <c r="C51" s="85" t="s">
        <v>203</v>
      </c>
      <c r="D51" s="85"/>
      <c r="E51" s="91">
        <v>1</v>
      </c>
      <c r="F51" s="91">
        <v>1</v>
      </c>
      <c r="G51" s="91">
        <v>1</v>
      </c>
      <c r="H51" s="92">
        <v>1</v>
      </c>
      <c r="I51" s="88"/>
    </row>
    <row r="52" spans="1:10" ht="24.75" customHeight="1">
      <c r="A52" s="83">
        <v>21</v>
      </c>
      <c r="B52" s="84" t="s">
        <v>168</v>
      </c>
      <c r="C52" s="85" t="s">
        <v>204</v>
      </c>
      <c r="D52" s="85"/>
      <c r="E52" s="85"/>
      <c r="F52" s="91">
        <v>1</v>
      </c>
      <c r="G52" s="91">
        <v>1</v>
      </c>
      <c r="H52" s="92">
        <v>1</v>
      </c>
      <c r="I52" s="88"/>
    </row>
    <row r="53" spans="1:10" ht="24.75" customHeight="1">
      <c r="A53" s="83">
        <v>22</v>
      </c>
      <c r="B53" s="84" t="s">
        <v>168</v>
      </c>
      <c r="C53" s="85" t="s">
        <v>205</v>
      </c>
      <c r="D53" s="85"/>
      <c r="E53" s="85"/>
      <c r="F53" s="91">
        <v>1</v>
      </c>
      <c r="G53" s="91">
        <v>1</v>
      </c>
      <c r="H53" s="85"/>
      <c r="I53" s="88"/>
    </row>
    <row r="54" spans="1:10" ht="24.75" customHeight="1" thickBot="1">
      <c r="A54" s="95">
        <v>23</v>
      </c>
      <c r="B54" s="96" t="s">
        <v>168</v>
      </c>
      <c r="C54" s="97" t="s">
        <v>206</v>
      </c>
      <c r="D54" s="97"/>
      <c r="E54" s="97"/>
      <c r="F54" s="98">
        <v>1</v>
      </c>
      <c r="G54" s="97"/>
      <c r="H54" s="97"/>
      <c r="I54" s="99"/>
    </row>
    <row r="55" spans="1:10">
      <c r="D55" s="23">
        <f t="shared" ref="D55:I55" si="2">SUM(D32:D54)</f>
        <v>4.5</v>
      </c>
      <c r="E55" s="23">
        <f t="shared" si="2"/>
        <v>12.7</v>
      </c>
      <c r="F55" s="23">
        <f t="shared" si="2"/>
        <v>16.8</v>
      </c>
      <c r="G55" s="23">
        <f t="shared" si="2"/>
        <v>17.5</v>
      </c>
      <c r="H55" s="23">
        <f t="shared" si="2"/>
        <v>14.5</v>
      </c>
      <c r="I55" s="23">
        <f t="shared" si="2"/>
        <v>3</v>
      </c>
      <c r="J55" s="100">
        <f>SUM(D55:I55)</f>
        <v>69</v>
      </c>
    </row>
  </sheetData>
  <mergeCells count="46">
    <mergeCell ref="A11:A12"/>
    <mergeCell ref="A2:B2"/>
    <mergeCell ref="A3:A4"/>
    <mergeCell ref="A5:A6"/>
    <mergeCell ref="A7:A8"/>
    <mergeCell ref="A9:A10"/>
    <mergeCell ref="A13:A14"/>
    <mergeCell ref="B16:C16"/>
    <mergeCell ref="D16:E16"/>
    <mergeCell ref="F16:G16"/>
    <mergeCell ref="A17:A18"/>
    <mergeCell ref="B17:C17"/>
    <mergeCell ref="D17:E17"/>
    <mergeCell ref="F17:G17"/>
    <mergeCell ref="B18:E18"/>
    <mergeCell ref="F18:H18"/>
    <mergeCell ref="A19:A20"/>
    <mergeCell ref="B19:C19"/>
    <mergeCell ref="D19:E19"/>
    <mergeCell ref="F19:G19"/>
    <mergeCell ref="B20:H20"/>
    <mergeCell ref="F22:H22"/>
    <mergeCell ref="A23:A24"/>
    <mergeCell ref="B23:C23"/>
    <mergeCell ref="D23:E23"/>
    <mergeCell ref="F23:G23"/>
    <mergeCell ref="B24:E24"/>
    <mergeCell ref="F24:H24"/>
    <mergeCell ref="A21:A22"/>
    <mergeCell ref="B21:C21"/>
    <mergeCell ref="D21:E21"/>
    <mergeCell ref="F21:G21"/>
    <mergeCell ref="B22:E22"/>
    <mergeCell ref="B29:C29"/>
    <mergeCell ref="D29:E29"/>
    <mergeCell ref="F29:G29"/>
    <mergeCell ref="A25:A26"/>
    <mergeCell ref="B25:C25"/>
    <mergeCell ref="D25:E25"/>
    <mergeCell ref="F25:G25"/>
    <mergeCell ref="B26:H26"/>
    <mergeCell ref="A27:A28"/>
    <mergeCell ref="B27:C27"/>
    <mergeCell ref="D27:E27"/>
    <mergeCell ref="F27:G27"/>
    <mergeCell ref="B28:H28"/>
  </mergeCells>
  <phoneticPr fontId="2"/>
  <pageMargins left="0.7" right="0.7" top="0.75" bottom="0.75" header="0.3" footer="0.3"/>
  <pageSetup paperSize="9" scale="6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B984A-BD9F-4501-A83F-97374F944A46}">
  <dimension ref="B1:AE83"/>
  <sheetViews>
    <sheetView zoomScaleNormal="100" workbookViewId="0">
      <selection activeCell="F35" sqref="F35"/>
    </sheetView>
  </sheetViews>
  <sheetFormatPr defaultColWidth="8.7265625" defaultRowHeight="15"/>
  <cols>
    <col min="1" max="1" width="1.08984375" style="101" customWidth="1"/>
    <col min="2" max="2" width="6" style="101" bestFit="1" customWidth="1"/>
    <col min="3" max="3" width="8.6328125" style="101" customWidth="1"/>
    <col min="4" max="4" width="12.6328125" style="101" customWidth="1"/>
    <col min="5" max="5" width="7.453125" style="101" bestFit="1" customWidth="1"/>
    <col min="6" max="6" width="13.6328125" style="101" customWidth="1"/>
    <col min="7" max="7" width="6.90625" style="101" bestFit="1" customWidth="1"/>
    <col min="8" max="8" width="13.6328125" style="101" customWidth="1"/>
    <col min="9" max="9" width="7.08984375" style="101" bestFit="1" customWidth="1"/>
    <col min="10" max="10" width="13.6328125" style="101" customWidth="1"/>
    <col min="11" max="11" width="7.08984375" style="101" bestFit="1" customWidth="1"/>
    <col min="12" max="12" width="13.6328125" style="101" customWidth="1"/>
    <col min="13" max="13" width="7.08984375" style="101" customWidth="1"/>
    <col min="14" max="14" width="13.6328125" style="101" customWidth="1"/>
    <col min="15" max="15" width="7" style="101" customWidth="1"/>
    <col min="16" max="16" width="13.6328125" style="101" customWidth="1"/>
    <col min="17" max="17" width="7.36328125" style="101" bestFit="1" customWidth="1"/>
    <col min="18" max="18" width="13.6328125" style="101" customWidth="1"/>
    <col min="19" max="19" width="8.6328125" style="101" customWidth="1"/>
    <col min="20" max="20" width="15.6328125" style="101" customWidth="1"/>
    <col min="21" max="22" width="14.453125" style="101" bestFit="1" customWidth="1"/>
    <col min="23" max="23" width="14.453125" style="101" hidden="1" customWidth="1"/>
    <col min="24" max="24" width="13.6328125" style="101" hidden="1" customWidth="1"/>
    <col min="25" max="25" width="8.7265625" style="101" hidden="1" customWidth="1"/>
    <col min="26" max="26" width="12.08984375" style="101" hidden="1" customWidth="1"/>
    <col min="27" max="27" width="14.08984375" style="101" hidden="1" customWidth="1"/>
    <col min="28" max="28" width="8.7265625" style="101" hidden="1" customWidth="1"/>
    <col min="29" max="30" width="8.7265625" style="101"/>
    <col min="31" max="31" width="9.6328125" style="101" bestFit="1" customWidth="1"/>
    <col min="32" max="256" width="8.7265625" style="101"/>
    <col min="257" max="257" width="1.08984375" style="101" customWidth="1"/>
    <col min="258" max="258" width="6" style="101" bestFit="1" customWidth="1"/>
    <col min="259" max="259" width="8.6328125" style="101" customWidth="1"/>
    <col min="260" max="260" width="12.6328125" style="101" customWidth="1"/>
    <col min="261" max="261" width="7.453125" style="101" bestFit="1" customWidth="1"/>
    <col min="262" max="262" width="13.6328125" style="101" customWidth="1"/>
    <col min="263" max="263" width="6.90625" style="101" bestFit="1" customWidth="1"/>
    <col min="264" max="264" width="13.6328125" style="101" customWidth="1"/>
    <col min="265" max="265" width="7.08984375" style="101" bestFit="1" customWidth="1"/>
    <col min="266" max="266" width="13.6328125" style="101" customWidth="1"/>
    <col min="267" max="267" width="7.08984375" style="101" bestFit="1" customWidth="1"/>
    <col min="268" max="268" width="13.6328125" style="101" customWidth="1"/>
    <col min="269" max="269" width="7.08984375" style="101" customWidth="1"/>
    <col min="270" max="270" width="13.6328125" style="101" customWidth="1"/>
    <col min="271" max="271" width="7" style="101" customWidth="1"/>
    <col min="272" max="272" width="13.6328125" style="101" customWidth="1"/>
    <col min="273" max="273" width="7.36328125" style="101" bestFit="1" customWidth="1"/>
    <col min="274" max="274" width="13.6328125" style="101" customWidth="1"/>
    <col min="275" max="275" width="8.6328125" style="101" customWidth="1"/>
    <col min="276" max="276" width="15.6328125" style="101" customWidth="1"/>
    <col min="277" max="278" width="14.453125" style="101" bestFit="1" customWidth="1"/>
    <col min="279" max="284" width="0" style="101" hidden="1" customWidth="1"/>
    <col min="285" max="512" width="8.7265625" style="101"/>
    <col min="513" max="513" width="1.08984375" style="101" customWidth="1"/>
    <col min="514" max="514" width="6" style="101" bestFit="1" customWidth="1"/>
    <col min="515" max="515" width="8.6328125" style="101" customWidth="1"/>
    <col min="516" max="516" width="12.6328125" style="101" customWidth="1"/>
    <col min="517" max="517" width="7.453125" style="101" bestFit="1" customWidth="1"/>
    <col min="518" max="518" width="13.6328125" style="101" customWidth="1"/>
    <col min="519" max="519" width="6.90625" style="101" bestFit="1" customWidth="1"/>
    <col min="520" max="520" width="13.6328125" style="101" customWidth="1"/>
    <col min="521" max="521" width="7.08984375" style="101" bestFit="1" customWidth="1"/>
    <col min="522" max="522" width="13.6328125" style="101" customWidth="1"/>
    <col min="523" max="523" width="7.08984375" style="101" bestFit="1" customWidth="1"/>
    <col min="524" max="524" width="13.6328125" style="101" customWidth="1"/>
    <col min="525" max="525" width="7.08984375" style="101" customWidth="1"/>
    <col min="526" max="526" width="13.6328125" style="101" customWidth="1"/>
    <col min="527" max="527" width="7" style="101" customWidth="1"/>
    <col min="528" max="528" width="13.6328125" style="101" customWidth="1"/>
    <col min="529" max="529" width="7.36328125" style="101" bestFit="1" customWidth="1"/>
    <col min="530" max="530" width="13.6328125" style="101" customWidth="1"/>
    <col min="531" max="531" width="8.6328125" style="101" customWidth="1"/>
    <col min="532" max="532" width="15.6328125" style="101" customWidth="1"/>
    <col min="533" max="534" width="14.453125" style="101" bestFit="1" customWidth="1"/>
    <col min="535" max="540" width="0" style="101" hidden="1" customWidth="1"/>
    <col min="541" max="768" width="8.7265625" style="101"/>
    <col min="769" max="769" width="1.08984375" style="101" customWidth="1"/>
    <col min="770" max="770" width="6" style="101" bestFit="1" customWidth="1"/>
    <col min="771" max="771" width="8.6328125" style="101" customWidth="1"/>
    <col min="772" max="772" width="12.6328125" style="101" customWidth="1"/>
    <col min="773" max="773" width="7.453125" style="101" bestFit="1" customWidth="1"/>
    <col min="774" max="774" width="13.6328125" style="101" customWidth="1"/>
    <col min="775" max="775" width="6.90625" style="101" bestFit="1" customWidth="1"/>
    <col min="776" max="776" width="13.6328125" style="101" customWidth="1"/>
    <col min="777" max="777" width="7.08984375" style="101" bestFit="1" customWidth="1"/>
    <col min="778" max="778" width="13.6328125" style="101" customWidth="1"/>
    <col min="779" max="779" width="7.08984375" style="101" bestFit="1" customWidth="1"/>
    <col min="780" max="780" width="13.6328125" style="101" customWidth="1"/>
    <col min="781" max="781" width="7.08984375" style="101" customWidth="1"/>
    <col min="782" max="782" width="13.6328125" style="101" customWidth="1"/>
    <col min="783" max="783" width="7" style="101" customWidth="1"/>
    <col min="784" max="784" width="13.6328125" style="101" customWidth="1"/>
    <col min="785" max="785" width="7.36328125" style="101" bestFit="1" customWidth="1"/>
    <col min="786" max="786" width="13.6328125" style="101" customWidth="1"/>
    <col min="787" max="787" width="8.6328125" style="101" customWidth="1"/>
    <col min="788" max="788" width="15.6328125" style="101" customWidth="1"/>
    <col min="789" max="790" width="14.453125" style="101" bestFit="1" customWidth="1"/>
    <col min="791" max="796" width="0" style="101" hidden="1" customWidth="1"/>
    <col min="797" max="1024" width="8.7265625" style="101"/>
    <col min="1025" max="1025" width="1.08984375" style="101" customWidth="1"/>
    <col min="1026" max="1026" width="6" style="101" bestFit="1" customWidth="1"/>
    <col min="1027" max="1027" width="8.6328125" style="101" customWidth="1"/>
    <col min="1028" max="1028" width="12.6328125" style="101" customWidth="1"/>
    <col min="1029" max="1029" width="7.453125" style="101" bestFit="1" customWidth="1"/>
    <col min="1030" max="1030" width="13.6328125" style="101" customWidth="1"/>
    <col min="1031" max="1031" width="6.90625" style="101" bestFit="1" customWidth="1"/>
    <col min="1032" max="1032" width="13.6328125" style="101" customWidth="1"/>
    <col min="1033" max="1033" width="7.08984375" style="101" bestFit="1" customWidth="1"/>
    <col min="1034" max="1034" width="13.6328125" style="101" customWidth="1"/>
    <col min="1035" max="1035" width="7.08984375" style="101" bestFit="1" customWidth="1"/>
    <col min="1036" max="1036" width="13.6328125" style="101" customWidth="1"/>
    <col min="1037" max="1037" width="7.08984375" style="101" customWidth="1"/>
    <col min="1038" max="1038" width="13.6328125" style="101" customWidth="1"/>
    <col min="1039" max="1039" width="7" style="101" customWidth="1"/>
    <col min="1040" max="1040" width="13.6328125" style="101" customWidth="1"/>
    <col min="1041" max="1041" width="7.36328125" style="101" bestFit="1" customWidth="1"/>
    <col min="1042" max="1042" width="13.6328125" style="101" customWidth="1"/>
    <col min="1043" max="1043" width="8.6328125" style="101" customWidth="1"/>
    <col min="1044" max="1044" width="15.6328125" style="101" customWidth="1"/>
    <col min="1045" max="1046" width="14.453125" style="101" bestFit="1" customWidth="1"/>
    <col min="1047" max="1052" width="0" style="101" hidden="1" customWidth="1"/>
    <col min="1053" max="1280" width="8.7265625" style="101"/>
    <col min="1281" max="1281" width="1.08984375" style="101" customWidth="1"/>
    <col min="1282" max="1282" width="6" style="101" bestFit="1" customWidth="1"/>
    <col min="1283" max="1283" width="8.6328125" style="101" customWidth="1"/>
    <col min="1284" max="1284" width="12.6328125" style="101" customWidth="1"/>
    <col min="1285" max="1285" width="7.453125" style="101" bestFit="1" customWidth="1"/>
    <col min="1286" max="1286" width="13.6328125" style="101" customWidth="1"/>
    <col min="1287" max="1287" width="6.90625" style="101" bestFit="1" customWidth="1"/>
    <col min="1288" max="1288" width="13.6328125" style="101" customWidth="1"/>
    <col min="1289" max="1289" width="7.08984375" style="101" bestFit="1" customWidth="1"/>
    <col min="1290" max="1290" width="13.6328125" style="101" customWidth="1"/>
    <col min="1291" max="1291" width="7.08984375" style="101" bestFit="1" customWidth="1"/>
    <col min="1292" max="1292" width="13.6328125" style="101" customWidth="1"/>
    <col min="1293" max="1293" width="7.08984375" style="101" customWidth="1"/>
    <col min="1294" max="1294" width="13.6328125" style="101" customWidth="1"/>
    <col min="1295" max="1295" width="7" style="101" customWidth="1"/>
    <col min="1296" max="1296" width="13.6328125" style="101" customWidth="1"/>
    <col min="1297" max="1297" width="7.36328125" style="101" bestFit="1" customWidth="1"/>
    <col min="1298" max="1298" width="13.6328125" style="101" customWidth="1"/>
    <col min="1299" max="1299" width="8.6328125" style="101" customWidth="1"/>
    <col min="1300" max="1300" width="15.6328125" style="101" customWidth="1"/>
    <col min="1301" max="1302" width="14.453125" style="101" bestFit="1" customWidth="1"/>
    <col min="1303" max="1308" width="0" style="101" hidden="1" customWidth="1"/>
    <col min="1309" max="1536" width="8.7265625" style="101"/>
    <col min="1537" max="1537" width="1.08984375" style="101" customWidth="1"/>
    <col min="1538" max="1538" width="6" style="101" bestFit="1" customWidth="1"/>
    <col min="1539" max="1539" width="8.6328125" style="101" customWidth="1"/>
    <col min="1540" max="1540" width="12.6328125" style="101" customWidth="1"/>
    <col min="1541" max="1541" width="7.453125" style="101" bestFit="1" customWidth="1"/>
    <col min="1542" max="1542" width="13.6328125" style="101" customWidth="1"/>
    <col min="1543" max="1543" width="6.90625" style="101" bestFit="1" customWidth="1"/>
    <col min="1544" max="1544" width="13.6328125" style="101" customWidth="1"/>
    <col min="1545" max="1545" width="7.08984375" style="101" bestFit="1" customWidth="1"/>
    <col min="1546" max="1546" width="13.6328125" style="101" customWidth="1"/>
    <col min="1547" max="1547" width="7.08984375" style="101" bestFit="1" customWidth="1"/>
    <col min="1548" max="1548" width="13.6328125" style="101" customWidth="1"/>
    <col min="1549" max="1549" width="7.08984375" style="101" customWidth="1"/>
    <col min="1550" max="1550" width="13.6328125" style="101" customWidth="1"/>
    <col min="1551" max="1551" width="7" style="101" customWidth="1"/>
    <col min="1552" max="1552" width="13.6328125" style="101" customWidth="1"/>
    <col min="1553" max="1553" width="7.36328125" style="101" bestFit="1" customWidth="1"/>
    <col min="1554" max="1554" width="13.6328125" style="101" customWidth="1"/>
    <col min="1555" max="1555" width="8.6328125" style="101" customWidth="1"/>
    <col min="1556" max="1556" width="15.6328125" style="101" customWidth="1"/>
    <col min="1557" max="1558" width="14.453125" style="101" bestFit="1" customWidth="1"/>
    <col min="1559" max="1564" width="0" style="101" hidden="1" customWidth="1"/>
    <col min="1565" max="1792" width="8.7265625" style="101"/>
    <col min="1793" max="1793" width="1.08984375" style="101" customWidth="1"/>
    <col min="1794" max="1794" width="6" style="101" bestFit="1" customWidth="1"/>
    <col min="1795" max="1795" width="8.6328125" style="101" customWidth="1"/>
    <col min="1796" max="1796" width="12.6328125" style="101" customWidth="1"/>
    <col min="1797" max="1797" width="7.453125" style="101" bestFit="1" customWidth="1"/>
    <col min="1798" max="1798" width="13.6328125" style="101" customWidth="1"/>
    <col min="1799" max="1799" width="6.90625" style="101" bestFit="1" customWidth="1"/>
    <col min="1800" max="1800" width="13.6328125" style="101" customWidth="1"/>
    <col min="1801" max="1801" width="7.08984375" style="101" bestFit="1" customWidth="1"/>
    <col min="1802" max="1802" width="13.6328125" style="101" customWidth="1"/>
    <col min="1803" max="1803" width="7.08984375" style="101" bestFit="1" customWidth="1"/>
    <col min="1804" max="1804" width="13.6328125" style="101" customWidth="1"/>
    <col min="1805" max="1805" width="7.08984375" style="101" customWidth="1"/>
    <col min="1806" max="1806" width="13.6328125" style="101" customWidth="1"/>
    <col min="1807" max="1807" width="7" style="101" customWidth="1"/>
    <col min="1808" max="1808" width="13.6328125" style="101" customWidth="1"/>
    <col min="1809" max="1809" width="7.36328125" style="101" bestFit="1" customWidth="1"/>
    <col min="1810" max="1810" width="13.6328125" style="101" customWidth="1"/>
    <col min="1811" max="1811" width="8.6328125" style="101" customWidth="1"/>
    <col min="1812" max="1812" width="15.6328125" style="101" customWidth="1"/>
    <col min="1813" max="1814" width="14.453125" style="101" bestFit="1" customWidth="1"/>
    <col min="1815" max="1820" width="0" style="101" hidden="1" customWidth="1"/>
    <col min="1821" max="2048" width="8.7265625" style="101"/>
    <col min="2049" max="2049" width="1.08984375" style="101" customWidth="1"/>
    <col min="2050" max="2050" width="6" style="101" bestFit="1" customWidth="1"/>
    <col min="2051" max="2051" width="8.6328125" style="101" customWidth="1"/>
    <col min="2052" max="2052" width="12.6328125" style="101" customWidth="1"/>
    <col min="2053" max="2053" width="7.453125" style="101" bestFit="1" customWidth="1"/>
    <col min="2054" max="2054" width="13.6328125" style="101" customWidth="1"/>
    <col min="2055" max="2055" width="6.90625" style="101" bestFit="1" customWidth="1"/>
    <col min="2056" max="2056" width="13.6328125" style="101" customWidth="1"/>
    <col min="2057" max="2057" width="7.08984375" style="101" bestFit="1" customWidth="1"/>
    <col min="2058" max="2058" width="13.6328125" style="101" customWidth="1"/>
    <col min="2059" max="2059" width="7.08984375" style="101" bestFit="1" customWidth="1"/>
    <col min="2060" max="2060" width="13.6328125" style="101" customWidth="1"/>
    <col min="2061" max="2061" width="7.08984375" style="101" customWidth="1"/>
    <col min="2062" max="2062" width="13.6328125" style="101" customWidth="1"/>
    <col min="2063" max="2063" width="7" style="101" customWidth="1"/>
    <col min="2064" max="2064" width="13.6328125" style="101" customWidth="1"/>
    <col min="2065" max="2065" width="7.36328125" style="101" bestFit="1" customWidth="1"/>
    <col min="2066" max="2066" width="13.6328125" style="101" customWidth="1"/>
    <col min="2067" max="2067" width="8.6328125" style="101" customWidth="1"/>
    <col min="2068" max="2068" width="15.6328125" style="101" customWidth="1"/>
    <col min="2069" max="2070" width="14.453125" style="101" bestFit="1" customWidth="1"/>
    <col min="2071" max="2076" width="0" style="101" hidden="1" customWidth="1"/>
    <col min="2077" max="2304" width="8.7265625" style="101"/>
    <col min="2305" max="2305" width="1.08984375" style="101" customWidth="1"/>
    <col min="2306" max="2306" width="6" style="101" bestFit="1" customWidth="1"/>
    <col min="2307" max="2307" width="8.6328125" style="101" customWidth="1"/>
    <col min="2308" max="2308" width="12.6328125" style="101" customWidth="1"/>
    <col min="2309" max="2309" width="7.453125" style="101" bestFit="1" customWidth="1"/>
    <col min="2310" max="2310" width="13.6328125" style="101" customWidth="1"/>
    <col min="2311" max="2311" width="6.90625" style="101" bestFit="1" customWidth="1"/>
    <col min="2312" max="2312" width="13.6328125" style="101" customWidth="1"/>
    <col min="2313" max="2313" width="7.08984375" style="101" bestFit="1" customWidth="1"/>
    <col min="2314" max="2314" width="13.6328125" style="101" customWidth="1"/>
    <col min="2315" max="2315" width="7.08984375" style="101" bestFit="1" customWidth="1"/>
    <col min="2316" max="2316" width="13.6328125" style="101" customWidth="1"/>
    <col min="2317" max="2317" width="7.08984375" style="101" customWidth="1"/>
    <col min="2318" max="2318" width="13.6328125" style="101" customWidth="1"/>
    <col min="2319" max="2319" width="7" style="101" customWidth="1"/>
    <col min="2320" max="2320" width="13.6328125" style="101" customWidth="1"/>
    <col min="2321" max="2321" width="7.36328125" style="101" bestFit="1" customWidth="1"/>
    <col min="2322" max="2322" width="13.6328125" style="101" customWidth="1"/>
    <col min="2323" max="2323" width="8.6328125" style="101" customWidth="1"/>
    <col min="2324" max="2324" width="15.6328125" style="101" customWidth="1"/>
    <col min="2325" max="2326" width="14.453125" style="101" bestFit="1" customWidth="1"/>
    <col min="2327" max="2332" width="0" style="101" hidden="1" customWidth="1"/>
    <col min="2333" max="2560" width="8.7265625" style="101"/>
    <col min="2561" max="2561" width="1.08984375" style="101" customWidth="1"/>
    <col min="2562" max="2562" width="6" style="101" bestFit="1" customWidth="1"/>
    <col min="2563" max="2563" width="8.6328125" style="101" customWidth="1"/>
    <col min="2564" max="2564" width="12.6328125" style="101" customWidth="1"/>
    <col min="2565" max="2565" width="7.453125" style="101" bestFit="1" customWidth="1"/>
    <col min="2566" max="2566" width="13.6328125" style="101" customWidth="1"/>
    <col min="2567" max="2567" width="6.90625" style="101" bestFit="1" customWidth="1"/>
    <col min="2568" max="2568" width="13.6328125" style="101" customWidth="1"/>
    <col min="2569" max="2569" width="7.08984375" style="101" bestFit="1" customWidth="1"/>
    <col min="2570" max="2570" width="13.6328125" style="101" customWidth="1"/>
    <col min="2571" max="2571" width="7.08984375" style="101" bestFit="1" customWidth="1"/>
    <col min="2572" max="2572" width="13.6328125" style="101" customWidth="1"/>
    <col min="2573" max="2573" width="7.08984375" style="101" customWidth="1"/>
    <col min="2574" max="2574" width="13.6328125" style="101" customWidth="1"/>
    <col min="2575" max="2575" width="7" style="101" customWidth="1"/>
    <col min="2576" max="2576" width="13.6328125" style="101" customWidth="1"/>
    <col min="2577" max="2577" width="7.36328125" style="101" bestFit="1" customWidth="1"/>
    <col min="2578" max="2578" width="13.6328125" style="101" customWidth="1"/>
    <col min="2579" max="2579" width="8.6328125" style="101" customWidth="1"/>
    <col min="2580" max="2580" width="15.6328125" style="101" customWidth="1"/>
    <col min="2581" max="2582" width="14.453125" style="101" bestFit="1" customWidth="1"/>
    <col min="2583" max="2588" width="0" style="101" hidden="1" customWidth="1"/>
    <col min="2589" max="2816" width="8.7265625" style="101"/>
    <col min="2817" max="2817" width="1.08984375" style="101" customWidth="1"/>
    <col min="2818" max="2818" width="6" style="101" bestFit="1" customWidth="1"/>
    <col min="2819" max="2819" width="8.6328125" style="101" customWidth="1"/>
    <col min="2820" max="2820" width="12.6328125" style="101" customWidth="1"/>
    <col min="2821" max="2821" width="7.453125" style="101" bestFit="1" customWidth="1"/>
    <col min="2822" max="2822" width="13.6328125" style="101" customWidth="1"/>
    <col min="2823" max="2823" width="6.90625" style="101" bestFit="1" customWidth="1"/>
    <col min="2824" max="2824" width="13.6328125" style="101" customWidth="1"/>
    <col min="2825" max="2825" width="7.08984375" style="101" bestFit="1" customWidth="1"/>
    <col min="2826" max="2826" width="13.6328125" style="101" customWidth="1"/>
    <col min="2827" max="2827" width="7.08984375" style="101" bestFit="1" customWidth="1"/>
    <col min="2828" max="2828" width="13.6328125" style="101" customWidth="1"/>
    <col min="2829" max="2829" width="7.08984375" style="101" customWidth="1"/>
    <col min="2830" max="2830" width="13.6328125" style="101" customWidth="1"/>
    <col min="2831" max="2831" width="7" style="101" customWidth="1"/>
    <col min="2832" max="2832" width="13.6328125" style="101" customWidth="1"/>
    <col min="2833" max="2833" width="7.36328125" style="101" bestFit="1" customWidth="1"/>
    <col min="2834" max="2834" width="13.6328125" style="101" customWidth="1"/>
    <col min="2835" max="2835" width="8.6328125" style="101" customWidth="1"/>
    <col min="2836" max="2836" width="15.6328125" style="101" customWidth="1"/>
    <col min="2837" max="2838" width="14.453125" style="101" bestFit="1" customWidth="1"/>
    <col min="2839" max="2844" width="0" style="101" hidden="1" customWidth="1"/>
    <col min="2845" max="3072" width="8.7265625" style="101"/>
    <col min="3073" max="3073" width="1.08984375" style="101" customWidth="1"/>
    <col min="3074" max="3074" width="6" style="101" bestFit="1" customWidth="1"/>
    <col min="3075" max="3075" width="8.6328125" style="101" customWidth="1"/>
    <col min="3076" max="3076" width="12.6328125" style="101" customWidth="1"/>
    <col min="3077" max="3077" width="7.453125" style="101" bestFit="1" customWidth="1"/>
    <col min="3078" max="3078" width="13.6328125" style="101" customWidth="1"/>
    <col min="3079" max="3079" width="6.90625" style="101" bestFit="1" customWidth="1"/>
    <col min="3080" max="3080" width="13.6328125" style="101" customWidth="1"/>
    <col min="3081" max="3081" width="7.08984375" style="101" bestFit="1" customWidth="1"/>
    <col min="3082" max="3082" width="13.6328125" style="101" customWidth="1"/>
    <col min="3083" max="3083" width="7.08984375" style="101" bestFit="1" customWidth="1"/>
    <col min="3084" max="3084" width="13.6328125" style="101" customWidth="1"/>
    <col min="3085" max="3085" width="7.08984375" style="101" customWidth="1"/>
    <col min="3086" max="3086" width="13.6328125" style="101" customWidth="1"/>
    <col min="3087" max="3087" width="7" style="101" customWidth="1"/>
    <col min="3088" max="3088" width="13.6328125" style="101" customWidth="1"/>
    <col min="3089" max="3089" width="7.36328125" style="101" bestFit="1" customWidth="1"/>
    <col min="3090" max="3090" width="13.6328125" style="101" customWidth="1"/>
    <col min="3091" max="3091" width="8.6328125" style="101" customWidth="1"/>
    <col min="3092" max="3092" width="15.6328125" style="101" customWidth="1"/>
    <col min="3093" max="3094" width="14.453125" style="101" bestFit="1" customWidth="1"/>
    <col min="3095" max="3100" width="0" style="101" hidden="1" customWidth="1"/>
    <col min="3101" max="3328" width="8.7265625" style="101"/>
    <col min="3329" max="3329" width="1.08984375" style="101" customWidth="1"/>
    <col min="3330" max="3330" width="6" style="101" bestFit="1" customWidth="1"/>
    <col min="3331" max="3331" width="8.6328125" style="101" customWidth="1"/>
    <col min="3332" max="3332" width="12.6328125" style="101" customWidth="1"/>
    <col min="3333" max="3333" width="7.453125" style="101" bestFit="1" customWidth="1"/>
    <col min="3334" max="3334" width="13.6328125" style="101" customWidth="1"/>
    <col min="3335" max="3335" width="6.90625" style="101" bestFit="1" customWidth="1"/>
    <col min="3336" max="3336" width="13.6328125" style="101" customWidth="1"/>
    <col min="3337" max="3337" width="7.08984375" style="101" bestFit="1" customWidth="1"/>
    <col min="3338" max="3338" width="13.6328125" style="101" customWidth="1"/>
    <col min="3339" max="3339" width="7.08984375" style="101" bestFit="1" customWidth="1"/>
    <col min="3340" max="3340" width="13.6328125" style="101" customWidth="1"/>
    <col min="3341" max="3341" width="7.08984375" style="101" customWidth="1"/>
    <col min="3342" max="3342" width="13.6328125" style="101" customWidth="1"/>
    <col min="3343" max="3343" width="7" style="101" customWidth="1"/>
    <col min="3344" max="3344" width="13.6328125" style="101" customWidth="1"/>
    <col min="3345" max="3345" width="7.36328125" style="101" bestFit="1" customWidth="1"/>
    <col min="3346" max="3346" width="13.6328125" style="101" customWidth="1"/>
    <col min="3347" max="3347" width="8.6328125" style="101" customWidth="1"/>
    <col min="3348" max="3348" width="15.6328125" style="101" customWidth="1"/>
    <col min="3349" max="3350" width="14.453125" style="101" bestFit="1" customWidth="1"/>
    <col min="3351" max="3356" width="0" style="101" hidden="1" customWidth="1"/>
    <col min="3357" max="3584" width="8.7265625" style="101"/>
    <col min="3585" max="3585" width="1.08984375" style="101" customWidth="1"/>
    <col min="3586" max="3586" width="6" style="101" bestFit="1" customWidth="1"/>
    <col min="3587" max="3587" width="8.6328125" style="101" customWidth="1"/>
    <col min="3588" max="3588" width="12.6328125" style="101" customWidth="1"/>
    <col min="3589" max="3589" width="7.453125" style="101" bestFit="1" customWidth="1"/>
    <col min="3590" max="3590" width="13.6328125" style="101" customWidth="1"/>
    <col min="3591" max="3591" width="6.90625" style="101" bestFit="1" customWidth="1"/>
    <col min="3592" max="3592" width="13.6328125" style="101" customWidth="1"/>
    <col min="3593" max="3593" width="7.08984375" style="101" bestFit="1" customWidth="1"/>
    <col min="3594" max="3594" width="13.6328125" style="101" customWidth="1"/>
    <col min="3595" max="3595" width="7.08984375" style="101" bestFit="1" customWidth="1"/>
    <col min="3596" max="3596" width="13.6328125" style="101" customWidth="1"/>
    <col min="3597" max="3597" width="7.08984375" style="101" customWidth="1"/>
    <col min="3598" max="3598" width="13.6328125" style="101" customWidth="1"/>
    <col min="3599" max="3599" width="7" style="101" customWidth="1"/>
    <col min="3600" max="3600" width="13.6328125" style="101" customWidth="1"/>
    <col min="3601" max="3601" width="7.36328125" style="101" bestFit="1" customWidth="1"/>
    <col min="3602" max="3602" width="13.6328125" style="101" customWidth="1"/>
    <col min="3603" max="3603" width="8.6328125" style="101" customWidth="1"/>
    <col min="3604" max="3604" width="15.6328125" style="101" customWidth="1"/>
    <col min="3605" max="3606" width="14.453125" style="101" bestFit="1" customWidth="1"/>
    <col min="3607" max="3612" width="0" style="101" hidden="1" customWidth="1"/>
    <col min="3613" max="3840" width="8.7265625" style="101"/>
    <col min="3841" max="3841" width="1.08984375" style="101" customWidth="1"/>
    <col min="3842" max="3842" width="6" style="101" bestFit="1" customWidth="1"/>
    <col min="3843" max="3843" width="8.6328125" style="101" customWidth="1"/>
    <col min="3844" max="3844" width="12.6328125" style="101" customWidth="1"/>
    <col min="3845" max="3845" width="7.453125" style="101" bestFit="1" customWidth="1"/>
    <col min="3846" max="3846" width="13.6328125" style="101" customWidth="1"/>
    <col min="3847" max="3847" width="6.90625" style="101" bestFit="1" customWidth="1"/>
    <col min="3848" max="3848" width="13.6328125" style="101" customWidth="1"/>
    <col min="3849" max="3849" width="7.08984375" style="101" bestFit="1" customWidth="1"/>
    <col min="3850" max="3850" width="13.6328125" style="101" customWidth="1"/>
    <col min="3851" max="3851" width="7.08984375" style="101" bestFit="1" customWidth="1"/>
    <col min="3852" max="3852" width="13.6328125" style="101" customWidth="1"/>
    <col min="3853" max="3853" width="7.08984375" style="101" customWidth="1"/>
    <col min="3854" max="3854" width="13.6328125" style="101" customWidth="1"/>
    <col min="3855" max="3855" width="7" style="101" customWidth="1"/>
    <col min="3856" max="3856" width="13.6328125" style="101" customWidth="1"/>
    <col min="3857" max="3857" width="7.36328125" style="101" bestFit="1" customWidth="1"/>
    <col min="3858" max="3858" width="13.6328125" style="101" customWidth="1"/>
    <col min="3859" max="3859" width="8.6328125" style="101" customWidth="1"/>
    <col min="3860" max="3860" width="15.6328125" style="101" customWidth="1"/>
    <col min="3861" max="3862" width="14.453125" style="101" bestFit="1" customWidth="1"/>
    <col min="3863" max="3868" width="0" style="101" hidden="1" customWidth="1"/>
    <col min="3869" max="4096" width="8.7265625" style="101"/>
    <col min="4097" max="4097" width="1.08984375" style="101" customWidth="1"/>
    <col min="4098" max="4098" width="6" style="101" bestFit="1" customWidth="1"/>
    <col min="4099" max="4099" width="8.6328125" style="101" customWidth="1"/>
    <col min="4100" max="4100" width="12.6328125" style="101" customWidth="1"/>
    <col min="4101" max="4101" width="7.453125" style="101" bestFit="1" customWidth="1"/>
    <col min="4102" max="4102" width="13.6328125" style="101" customWidth="1"/>
    <col min="4103" max="4103" width="6.90625" style="101" bestFit="1" customWidth="1"/>
    <col min="4104" max="4104" width="13.6328125" style="101" customWidth="1"/>
    <col min="4105" max="4105" width="7.08984375" style="101" bestFit="1" customWidth="1"/>
    <col min="4106" max="4106" width="13.6328125" style="101" customWidth="1"/>
    <col min="4107" max="4107" width="7.08984375" style="101" bestFit="1" customWidth="1"/>
    <col min="4108" max="4108" width="13.6328125" style="101" customWidth="1"/>
    <col min="4109" max="4109" width="7.08984375" style="101" customWidth="1"/>
    <col min="4110" max="4110" width="13.6328125" style="101" customWidth="1"/>
    <col min="4111" max="4111" width="7" style="101" customWidth="1"/>
    <col min="4112" max="4112" width="13.6328125" style="101" customWidth="1"/>
    <col min="4113" max="4113" width="7.36328125" style="101" bestFit="1" customWidth="1"/>
    <col min="4114" max="4114" width="13.6328125" style="101" customWidth="1"/>
    <col min="4115" max="4115" width="8.6328125" style="101" customWidth="1"/>
    <col min="4116" max="4116" width="15.6328125" style="101" customWidth="1"/>
    <col min="4117" max="4118" width="14.453125" style="101" bestFit="1" customWidth="1"/>
    <col min="4119" max="4124" width="0" style="101" hidden="1" customWidth="1"/>
    <col min="4125" max="4352" width="8.7265625" style="101"/>
    <col min="4353" max="4353" width="1.08984375" style="101" customWidth="1"/>
    <col min="4354" max="4354" width="6" style="101" bestFit="1" customWidth="1"/>
    <col min="4355" max="4355" width="8.6328125" style="101" customWidth="1"/>
    <col min="4356" max="4356" width="12.6328125" style="101" customWidth="1"/>
    <col min="4357" max="4357" width="7.453125" style="101" bestFit="1" customWidth="1"/>
    <col min="4358" max="4358" width="13.6328125" style="101" customWidth="1"/>
    <col min="4359" max="4359" width="6.90625" style="101" bestFit="1" customWidth="1"/>
    <col min="4360" max="4360" width="13.6328125" style="101" customWidth="1"/>
    <col min="4361" max="4361" width="7.08984375" style="101" bestFit="1" customWidth="1"/>
    <col min="4362" max="4362" width="13.6328125" style="101" customWidth="1"/>
    <col min="4363" max="4363" width="7.08984375" style="101" bestFit="1" customWidth="1"/>
    <col min="4364" max="4364" width="13.6328125" style="101" customWidth="1"/>
    <col min="4365" max="4365" width="7.08984375" style="101" customWidth="1"/>
    <col min="4366" max="4366" width="13.6328125" style="101" customWidth="1"/>
    <col min="4367" max="4367" width="7" style="101" customWidth="1"/>
    <col min="4368" max="4368" width="13.6328125" style="101" customWidth="1"/>
    <col min="4369" max="4369" width="7.36328125" style="101" bestFit="1" customWidth="1"/>
    <col min="4370" max="4370" width="13.6328125" style="101" customWidth="1"/>
    <col min="4371" max="4371" width="8.6328125" style="101" customWidth="1"/>
    <col min="4372" max="4372" width="15.6328125" style="101" customWidth="1"/>
    <col min="4373" max="4374" width="14.453125" style="101" bestFit="1" customWidth="1"/>
    <col min="4375" max="4380" width="0" style="101" hidden="1" customWidth="1"/>
    <col min="4381" max="4608" width="8.7265625" style="101"/>
    <col min="4609" max="4609" width="1.08984375" style="101" customWidth="1"/>
    <col min="4610" max="4610" width="6" style="101" bestFit="1" customWidth="1"/>
    <col min="4611" max="4611" width="8.6328125" style="101" customWidth="1"/>
    <col min="4612" max="4612" width="12.6328125" style="101" customWidth="1"/>
    <col min="4613" max="4613" width="7.453125" style="101" bestFit="1" customWidth="1"/>
    <col min="4614" max="4614" width="13.6328125" style="101" customWidth="1"/>
    <col min="4615" max="4615" width="6.90625" style="101" bestFit="1" customWidth="1"/>
    <col min="4616" max="4616" width="13.6328125" style="101" customWidth="1"/>
    <col min="4617" max="4617" width="7.08984375" style="101" bestFit="1" customWidth="1"/>
    <col min="4618" max="4618" width="13.6328125" style="101" customWidth="1"/>
    <col min="4619" max="4619" width="7.08984375" style="101" bestFit="1" customWidth="1"/>
    <col min="4620" max="4620" width="13.6328125" style="101" customWidth="1"/>
    <col min="4621" max="4621" width="7.08984375" style="101" customWidth="1"/>
    <col min="4622" max="4622" width="13.6328125" style="101" customWidth="1"/>
    <col min="4623" max="4623" width="7" style="101" customWidth="1"/>
    <col min="4624" max="4624" width="13.6328125" style="101" customWidth="1"/>
    <col min="4625" max="4625" width="7.36328125" style="101" bestFit="1" customWidth="1"/>
    <col min="4626" max="4626" width="13.6328125" style="101" customWidth="1"/>
    <col min="4627" max="4627" width="8.6328125" style="101" customWidth="1"/>
    <col min="4628" max="4628" width="15.6328125" style="101" customWidth="1"/>
    <col min="4629" max="4630" width="14.453125" style="101" bestFit="1" customWidth="1"/>
    <col min="4631" max="4636" width="0" style="101" hidden="1" customWidth="1"/>
    <col min="4637" max="4864" width="8.7265625" style="101"/>
    <col min="4865" max="4865" width="1.08984375" style="101" customWidth="1"/>
    <col min="4866" max="4866" width="6" style="101" bestFit="1" customWidth="1"/>
    <col min="4867" max="4867" width="8.6328125" style="101" customWidth="1"/>
    <col min="4868" max="4868" width="12.6328125" style="101" customWidth="1"/>
    <col min="4869" max="4869" width="7.453125" style="101" bestFit="1" customWidth="1"/>
    <col min="4870" max="4870" width="13.6328125" style="101" customWidth="1"/>
    <col min="4871" max="4871" width="6.90625" style="101" bestFit="1" customWidth="1"/>
    <col min="4872" max="4872" width="13.6328125" style="101" customWidth="1"/>
    <col min="4873" max="4873" width="7.08984375" style="101" bestFit="1" customWidth="1"/>
    <col min="4874" max="4874" width="13.6328125" style="101" customWidth="1"/>
    <col min="4875" max="4875" width="7.08984375" style="101" bestFit="1" customWidth="1"/>
    <col min="4876" max="4876" width="13.6328125" style="101" customWidth="1"/>
    <col min="4877" max="4877" width="7.08984375" style="101" customWidth="1"/>
    <col min="4878" max="4878" width="13.6328125" style="101" customWidth="1"/>
    <col min="4879" max="4879" width="7" style="101" customWidth="1"/>
    <col min="4880" max="4880" width="13.6328125" style="101" customWidth="1"/>
    <col min="4881" max="4881" width="7.36328125" style="101" bestFit="1" customWidth="1"/>
    <col min="4882" max="4882" width="13.6328125" style="101" customWidth="1"/>
    <col min="4883" max="4883" width="8.6328125" style="101" customWidth="1"/>
    <col min="4884" max="4884" width="15.6328125" style="101" customWidth="1"/>
    <col min="4885" max="4886" width="14.453125" style="101" bestFit="1" customWidth="1"/>
    <col min="4887" max="4892" width="0" style="101" hidden="1" customWidth="1"/>
    <col min="4893" max="5120" width="8.7265625" style="101"/>
    <col min="5121" max="5121" width="1.08984375" style="101" customWidth="1"/>
    <col min="5122" max="5122" width="6" style="101" bestFit="1" customWidth="1"/>
    <col min="5123" max="5123" width="8.6328125" style="101" customWidth="1"/>
    <col min="5124" max="5124" width="12.6328125" style="101" customWidth="1"/>
    <col min="5125" max="5125" width="7.453125" style="101" bestFit="1" customWidth="1"/>
    <col min="5126" max="5126" width="13.6328125" style="101" customWidth="1"/>
    <col min="5127" max="5127" width="6.90625" style="101" bestFit="1" customWidth="1"/>
    <col min="5128" max="5128" width="13.6328125" style="101" customWidth="1"/>
    <col min="5129" max="5129" width="7.08984375" style="101" bestFit="1" customWidth="1"/>
    <col min="5130" max="5130" width="13.6328125" style="101" customWidth="1"/>
    <col min="5131" max="5131" width="7.08984375" style="101" bestFit="1" customWidth="1"/>
    <col min="5132" max="5132" width="13.6328125" style="101" customWidth="1"/>
    <col min="5133" max="5133" width="7.08984375" style="101" customWidth="1"/>
    <col min="5134" max="5134" width="13.6328125" style="101" customWidth="1"/>
    <col min="5135" max="5135" width="7" style="101" customWidth="1"/>
    <col min="5136" max="5136" width="13.6328125" style="101" customWidth="1"/>
    <col min="5137" max="5137" width="7.36328125" style="101" bestFit="1" customWidth="1"/>
    <col min="5138" max="5138" width="13.6328125" style="101" customWidth="1"/>
    <col min="5139" max="5139" width="8.6328125" style="101" customWidth="1"/>
    <col min="5140" max="5140" width="15.6328125" style="101" customWidth="1"/>
    <col min="5141" max="5142" width="14.453125" style="101" bestFit="1" customWidth="1"/>
    <col min="5143" max="5148" width="0" style="101" hidden="1" customWidth="1"/>
    <col min="5149" max="5376" width="8.7265625" style="101"/>
    <col min="5377" max="5377" width="1.08984375" style="101" customWidth="1"/>
    <col min="5378" max="5378" width="6" style="101" bestFit="1" customWidth="1"/>
    <col min="5379" max="5379" width="8.6328125" style="101" customWidth="1"/>
    <col min="5380" max="5380" width="12.6328125" style="101" customWidth="1"/>
    <col min="5381" max="5381" width="7.453125" style="101" bestFit="1" customWidth="1"/>
    <col min="5382" max="5382" width="13.6328125" style="101" customWidth="1"/>
    <col min="5383" max="5383" width="6.90625" style="101" bestFit="1" customWidth="1"/>
    <col min="5384" max="5384" width="13.6328125" style="101" customWidth="1"/>
    <col min="5385" max="5385" width="7.08984375" style="101" bestFit="1" customWidth="1"/>
    <col min="5386" max="5386" width="13.6328125" style="101" customWidth="1"/>
    <col min="5387" max="5387" width="7.08984375" style="101" bestFit="1" customWidth="1"/>
    <col min="5388" max="5388" width="13.6328125" style="101" customWidth="1"/>
    <col min="5389" max="5389" width="7.08984375" style="101" customWidth="1"/>
    <col min="5390" max="5390" width="13.6328125" style="101" customWidth="1"/>
    <col min="5391" max="5391" width="7" style="101" customWidth="1"/>
    <col min="5392" max="5392" width="13.6328125" style="101" customWidth="1"/>
    <col min="5393" max="5393" width="7.36328125" style="101" bestFit="1" customWidth="1"/>
    <col min="5394" max="5394" width="13.6328125" style="101" customWidth="1"/>
    <col min="5395" max="5395" width="8.6328125" style="101" customWidth="1"/>
    <col min="5396" max="5396" width="15.6328125" style="101" customWidth="1"/>
    <col min="5397" max="5398" width="14.453125" style="101" bestFit="1" customWidth="1"/>
    <col min="5399" max="5404" width="0" style="101" hidden="1" customWidth="1"/>
    <col min="5405" max="5632" width="8.7265625" style="101"/>
    <col min="5633" max="5633" width="1.08984375" style="101" customWidth="1"/>
    <col min="5634" max="5634" width="6" style="101" bestFit="1" customWidth="1"/>
    <col min="5635" max="5635" width="8.6328125" style="101" customWidth="1"/>
    <col min="5636" max="5636" width="12.6328125" style="101" customWidth="1"/>
    <col min="5637" max="5637" width="7.453125" style="101" bestFit="1" customWidth="1"/>
    <col min="5638" max="5638" width="13.6328125" style="101" customWidth="1"/>
    <col min="5639" max="5639" width="6.90625" style="101" bestFit="1" customWidth="1"/>
    <col min="5640" max="5640" width="13.6328125" style="101" customWidth="1"/>
    <col min="5641" max="5641" width="7.08984375" style="101" bestFit="1" customWidth="1"/>
    <col min="5642" max="5642" width="13.6328125" style="101" customWidth="1"/>
    <col min="5643" max="5643" width="7.08984375" style="101" bestFit="1" customWidth="1"/>
    <col min="5644" max="5644" width="13.6328125" style="101" customWidth="1"/>
    <col min="5645" max="5645" width="7.08984375" style="101" customWidth="1"/>
    <col min="5646" max="5646" width="13.6328125" style="101" customWidth="1"/>
    <col min="5647" max="5647" width="7" style="101" customWidth="1"/>
    <col min="5648" max="5648" width="13.6328125" style="101" customWidth="1"/>
    <col min="5649" max="5649" width="7.36328125" style="101" bestFit="1" customWidth="1"/>
    <col min="5650" max="5650" width="13.6328125" style="101" customWidth="1"/>
    <col min="5651" max="5651" width="8.6328125" style="101" customWidth="1"/>
    <col min="5652" max="5652" width="15.6328125" style="101" customWidth="1"/>
    <col min="5653" max="5654" width="14.453125" style="101" bestFit="1" customWidth="1"/>
    <col min="5655" max="5660" width="0" style="101" hidden="1" customWidth="1"/>
    <col min="5661" max="5888" width="8.7265625" style="101"/>
    <col min="5889" max="5889" width="1.08984375" style="101" customWidth="1"/>
    <col min="5890" max="5890" width="6" style="101" bestFit="1" customWidth="1"/>
    <col min="5891" max="5891" width="8.6328125" style="101" customWidth="1"/>
    <col min="5892" max="5892" width="12.6328125" style="101" customWidth="1"/>
    <col min="5893" max="5893" width="7.453125" style="101" bestFit="1" customWidth="1"/>
    <col min="5894" max="5894" width="13.6328125" style="101" customWidth="1"/>
    <col min="5895" max="5895" width="6.90625" style="101" bestFit="1" customWidth="1"/>
    <col min="5896" max="5896" width="13.6328125" style="101" customWidth="1"/>
    <col min="5897" max="5897" width="7.08984375" style="101" bestFit="1" customWidth="1"/>
    <col min="5898" max="5898" width="13.6328125" style="101" customWidth="1"/>
    <col min="5899" max="5899" width="7.08984375" style="101" bestFit="1" customWidth="1"/>
    <col min="5900" max="5900" width="13.6328125" style="101" customWidth="1"/>
    <col min="5901" max="5901" width="7.08984375" style="101" customWidth="1"/>
    <col min="5902" max="5902" width="13.6328125" style="101" customWidth="1"/>
    <col min="5903" max="5903" width="7" style="101" customWidth="1"/>
    <col min="5904" max="5904" width="13.6328125" style="101" customWidth="1"/>
    <col min="5905" max="5905" width="7.36328125" style="101" bestFit="1" customWidth="1"/>
    <col min="5906" max="5906" width="13.6328125" style="101" customWidth="1"/>
    <col min="5907" max="5907" width="8.6328125" style="101" customWidth="1"/>
    <col min="5908" max="5908" width="15.6328125" style="101" customWidth="1"/>
    <col min="5909" max="5910" width="14.453125" style="101" bestFit="1" customWidth="1"/>
    <col min="5911" max="5916" width="0" style="101" hidden="1" customWidth="1"/>
    <col min="5917" max="6144" width="8.7265625" style="101"/>
    <col min="6145" max="6145" width="1.08984375" style="101" customWidth="1"/>
    <col min="6146" max="6146" width="6" style="101" bestFit="1" customWidth="1"/>
    <col min="6147" max="6147" width="8.6328125" style="101" customWidth="1"/>
    <col min="6148" max="6148" width="12.6328125" style="101" customWidth="1"/>
    <col min="6149" max="6149" width="7.453125" style="101" bestFit="1" customWidth="1"/>
    <col min="6150" max="6150" width="13.6328125" style="101" customWidth="1"/>
    <col min="6151" max="6151" width="6.90625" style="101" bestFit="1" customWidth="1"/>
    <col min="6152" max="6152" width="13.6328125" style="101" customWidth="1"/>
    <col min="6153" max="6153" width="7.08984375" style="101" bestFit="1" customWidth="1"/>
    <col min="6154" max="6154" width="13.6328125" style="101" customWidth="1"/>
    <col min="6155" max="6155" width="7.08984375" style="101" bestFit="1" customWidth="1"/>
    <col min="6156" max="6156" width="13.6328125" style="101" customWidth="1"/>
    <col min="6157" max="6157" width="7.08984375" style="101" customWidth="1"/>
    <col min="6158" max="6158" width="13.6328125" style="101" customWidth="1"/>
    <col min="6159" max="6159" width="7" style="101" customWidth="1"/>
    <col min="6160" max="6160" width="13.6328125" style="101" customWidth="1"/>
    <col min="6161" max="6161" width="7.36328125" style="101" bestFit="1" customWidth="1"/>
    <col min="6162" max="6162" width="13.6328125" style="101" customWidth="1"/>
    <col min="6163" max="6163" width="8.6328125" style="101" customWidth="1"/>
    <col min="6164" max="6164" width="15.6328125" style="101" customWidth="1"/>
    <col min="6165" max="6166" width="14.453125" style="101" bestFit="1" customWidth="1"/>
    <col min="6167" max="6172" width="0" style="101" hidden="1" customWidth="1"/>
    <col min="6173" max="6400" width="8.7265625" style="101"/>
    <col min="6401" max="6401" width="1.08984375" style="101" customWidth="1"/>
    <col min="6402" max="6402" width="6" style="101" bestFit="1" customWidth="1"/>
    <col min="6403" max="6403" width="8.6328125" style="101" customWidth="1"/>
    <col min="6404" max="6404" width="12.6328125" style="101" customWidth="1"/>
    <col min="6405" max="6405" width="7.453125" style="101" bestFit="1" customWidth="1"/>
    <col min="6406" max="6406" width="13.6328125" style="101" customWidth="1"/>
    <col min="6407" max="6407" width="6.90625" style="101" bestFit="1" customWidth="1"/>
    <col min="6408" max="6408" width="13.6328125" style="101" customWidth="1"/>
    <col min="6409" max="6409" width="7.08984375" style="101" bestFit="1" customWidth="1"/>
    <col min="6410" max="6410" width="13.6328125" style="101" customWidth="1"/>
    <col min="6411" max="6411" width="7.08984375" style="101" bestFit="1" customWidth="1"/>
    <col min="6412" max="6412" width="13.6328125" style="101" customWidth="1"/>
    <col min="6413" max="6413" width="7.08984375" style="101" customWidth="1"/>
    <col min="6414" max="6414" width="13.6328125" style="101" customWidth="1"/>
    <col min="6415" max="6415" width="7" style="101" customWidth="1"/>
    <col min="6416" max="6416" width="13.6328125" style="101" customWidth="1"/>
    <col min="6417" max="6417" width="7.36328125" style="101" bestFit="1" customWidth="1"/>
    <col min="6418" max="6418" width="13.6328125" style="101" customWidth="1"/>
    <col min="6419" max="6419" width="8.6328125" style="101" customWidth="1"/>
    <col min="6420" max="6420" width="15.6328125" style="101" customWidth="1"/>
    <col min="6421" max="6422" width="14.453125" style="101" bestFit="1" customWidth="1"/>
    <col min="6423" max="6428" width="0" style="101" hidden="1" customWidth="1"/>
    <col min="6429" max="6656" width="8.7265625" style="101"/>
    <col min="6657" max="6657" width="1.08984375" style="101" customWidth="1"/>
    <col min="6658" max="6658" width="6" style="101" bestFit="1" customWidth="1"/>
    <col min="6659" max="6659" width="8.6328125" style="101" customWidth="1"/>
    <col min="6660" max="6660" width="12.6328125" style="101" customWidth="1"/>
    <col min="6661" max="6661" width="7.453125" style="101" bestFit="1" customWidth="1"/>
    <col min="6662" max="6662" width="13.6328125" style="101" customWidth="1"/>
    <col min="6663" max="6663" width="6.90625" style="101" bestFit="1" customWidth="1"/>
    <col min="6664" max="6664" width="13.6328125" style="101" customWidth="1"/>
    <col min="6665" max="6665" width="7.08984375" style="101" bestFit="1" customWidth="1"/>
    <col min="6666" max="6666" width="13.6328125" style="101" customWidth="1"/>
    <col min="6667" max="6667" width="7.08984375" style="101" bestFit="1" customWidth="1"/>
    <col min="6668" max="6668" width="13.6328125" style="101" customWidth="1"/>
    <col min="6669" max="6669" width="7.08984375" style="101" customWidth="1"/>
    <col min="6670" max="6670" width="13.6328125" style="101" customWidth="1"/>
    <col min="6671" max="6671" width="7" style="101" customWidth="1"/>
    <col min="6672" max="6672" width="13.6328125" style="101" customWidth="1"/>
    <col min="6673" max="6673" width="7.36328125" style="101" bestFit="1" customWidth="1"/>
    <col min="6674" max="6674" width="13.6328125" style="101" customWidth="1"/>
    <col min="6675" max="6675" width="8.6328125" style="101" customWidth="1"/>
    <col min="6676" max="6676" width="15.6328125" style="101" customWidth="1"/>
    <col min="6677" max="6678" width="14.453125" style="101" bestFit="1" customWidth="1"/>
    <col min="6679" max="6684" width="0" style="101" hidden="1" customWidth="1"/>
    <col min="6685" max="6912" width="8.7265625" style="101"/>
    <col min="6913" max="6913" width="1.08984375" style="101" customWidth="1"/>
    <col min="6914" max="6914" width="6" style="101" bestFit="1" customWidth="1"/>
    <col min="6915" max="6915" width="8.6328125" style="101" customWidth="1"/>
    <col min="6916" max="6916" width="12.6328125" style="101" customWidth="1"/>
    <col min="6917" max="6917" width="7.453125" style="101" bestFit="1" customWidth="1"/>
    <col min="6918" max="6918" width="13.6328125" style="101" customWidth="1"/>
    <col min="6919" max="6919" width="6.90625" style="101" bestFit="1" customWidth="1"/>
    <col min="6920" max="6920" width="13.6328125" style="101" customWidth="1"/>
    <col min="6921" max="6921" width="7.08984375" style="101" bestFit="1" customWidth="1"/>
    <col min="6922" max="6922" width="13.6328125" style="101" customWidth="1"/>
    <col min="6923" max="6923" width="7.08984375" style="101" bestFit="1" customWidth="1"/>
    <col min="6924" max="6924" width="13.6328125" style="101" customWidth="1"/>
    <col min="6925" max="6925" width="7.08984375" style="101" customWidth="1"/>
    <col min="6926" max="6926" width="13.6328125" style="101" customWidth="1"/>
    <col min="6927" max="6927" width="7" style="101" customWidth="1"/>
    <col min="6928" max="6928" width="13.6328125" style="101" customWidth="1"/>
    <col min="6929" max="6929" width="7.36328125" style="101" bestFit="1" customWidth="1"/>
    <col min="6930" max="6930" width="13.6328125" style="101" customWidth="1"/>
    <col min="6931" max="6931" width="8.6328125" style="101" customWidth="1"/>
    <col min="6932" max="6932" width="15.6328125" style="101" customWidth="1"/>
    <col min="6933" max="6934" width="14.453125" style="101" bestFit="1" customWidth="1"/>
    <col min="6935" max="6940" width="0" style="101" hidden="1" customWidth="1"/>
    <col min="6941" max="7168" width="8.7265625" style="101"/>
    <col min="7169" max="7169" width="1.08984375" style="101" customWidth="1"/>
    <col min="7170" max="7170" width="6" style="101" bestFit="1" customWidth="1"/>
    <col min="7171" max="7171" width="8.6328125" style="101" customWidth="1"/>
    <col min="7172" max="7172" width="12.6328125" style="101" customWidth="1"/>
    <col min="7173" max="7173" width="7.453125" style="101" bestFit="1" customWidth="1"/>
    <col min="7174" max="7174" width="13.6328125" style="101" customWidth="1"/>
    <col min="7175" max="7175" width="6.90625" style="101" bestFit="1" customWidth="1"/>
    <col min="7176" max="7176" width="13.6328125" style="101" customWidth="1"/>
    <col min="7177" max="7177" width="7.08984375" style="101" bestFit="1" customWidth="1"/>
    <col min="7178" max="7178" width="13.6328125" style="101" customWidth="1"/>
    <col min="7179" max="7179" width="7.08984375" style="101" bestFit="1" customWidth="1"/>
    <col min="7180" max="7180" width="13.6328125" style="101" customWidth="1"/>
    <col min="7181" max="7181" width="7.08984375" style="101" customWidth="1"/>
    <col min="7182" max="7182" width="13.6328125" style="101" customWidth="1"/>
    <col min="7183" max="7183" width="7" style="101" customWidth="1"/>
    <col min="7184" max="7184" width="13.6328125" style="101" customWidth="1"/>
    <col min="7185" max="7185" width="7.36328125" style="101" bestFit="1" customWidth="1"/>
    <col min="7186" max="7186" width="13.6328125" style="101" customWidth="1"/>
    <col min="7187" max="7187" width="8.6328125" style="101" customWidth="1"/>
    <col min="7188" max="7188" width="15.6328125" style="101" customWidth="1"/>
    <col min="7189" max="7190" width="14.453125" style="101" bestFit="1" customWidth="1"/>
    <col min="7191" max="7196" width="0" style="101" hidden="1" customWidth="1"/>
    <col min="7197" max="7424" width="8.7265625" style="101"/>
    <col min="7425" max="7425" width="1.08984375" style="101" customWidth="1"/>
    <col min="7426" max="7426" width="6" style="101" bestFit="1" customWidth="1"/>
    <col min="7427" max="7427" width="8.6328125" style="101" customWidth="1"/>
    <col min="7428" max="7428" width="12.6328125" style="101" customWidth="1"/>
    <col min="7429" max="7429" width="7.453125" style="101" bestFit="1" customWidth="1"/>
    <col min="7430" max="7430" width="13.6328125" style="101" customWidth="1"/>
    <col min="7431" max="7431" width="6.90625" style="101" bestFit="1" customWidth="1"/>
    <col min="7432" max="7432" width="13.6328125" style="101" customWidth="1"/>
    <col min="7433" max="7433" width="7.08984375" style="101" bestFit="1" customWidth="1"/>
    <col min="7434" max="7434" width="13.6328125" style="101" customWidth="1"/>
    <col min="7435" max="7435" width="7.08984375" style="101" bestFit="1" customWidth="1"/>
    <col min="7436" max="7436" width="13.6328125" style="101" customWidth="1"/>
    <col min="7437" max="7437" width="7.08984375" style="101" customWidth="1"/>
    <col min="7438" max="7438" width="13.6328125" style="101" customWidth="1"/>
    <col min="7439" max="7439" width="7" style="101" customWidth="1"/>
    <col min="7440" max="7440" width="13.6328125" style="101" customWidth="1"/>
    <col min="7441" max="7441" width="7.36328125" style="101" bestFit="1" customWidth="1"/>
    <col min="7442" max="7442" width="13.6328125" style="101" customWidth="1"/>
    <col min="7443" max="7443" width="8.6328125" style="101" customWidth="1"/>
    <col min="7444" max="7444" width="15.6328125" style="101" customWidth="1"/>
    <col min="7445" max="7446" width="14.453125" style="101" bestFit="1" customWidth="1"/>
    <col min="7447" max="7452" width="0" style="101" hidden="1" customWidth="1"/>
    <col min="7453" max="7680" width="8.7265625" style="101"/>
    <col min="7681" max="7681" width="1.08984375" style="101" customWidth="1"/>
    <col min="7682" max="7682" width="6" style="101" bestFit="1" customWidth="1"/>
    <col min="7683" max="7683" width="8.6328125" style="101" customWidth="1"/>
    <col min="7684" max="7684" width="12.6328125" style="101" customWidth="1"/>
    <col min="7685" max="7685" width="7.453125" style="101" bestFit="1" customWidth="1"/>
    <col min="7686" max="7686" width="13.6328125" style="101" customWidth="1"/>
    <col min="7687" max="7687" width="6.90625" style="101" bestFit="1" customWidth="1"/>
    <col min="7688" max="7688" width="13.6328125" style="101" customWidth="1"/>
    <col min="7689" max="7689" width="7.08984375" style="101" bestFit="1" customWidth="1"/>
    <col min="7690" max="7690" width="13.6328125" style="101" customWidth="1"/>
    <col min="7691" max="7691" width="7.08984375" style="101" bestFit="1" customWidth="1"/>
    <col min="7692" max="7692" width="13.6328125" style="101" customWidth="1"/>
    <col min="7693" max="7693" width="7.08984375" style="101" customWidth="1"/>
    <col min="7694" max="7694" width="13.6328125" style="101" customWidth="1"/>
    <col min="7695" max="7695" width="7" style="101" customWidth="1"/>
    <col min="7696" max="7696" width="13.6328125" style="101" customWidth="1"/>
    <col min="7697" max="7697" width="7.36328125" style="101" bestFit="1" customWidth="1"/>
    <col min="7698" max="7698" width="13.6328125" style="101" customWidth="1"/>
    <col min="7699" max="7699" width="8.6328125" style="101" customWidth="1"/>
    <col min="7700" max="7700" width="15.6328125" style="101" customWidth="1"/>
    <col min="7701" max="7702" width="14.453125" style="101" bestFit="1" customWidth="1"/>
    <col min="7703" max="7708" width="0" style="101" hidden="1" customWidth="1"/>
    <col min="7709" max="7936" width="8.7265625" style="101"/>
    <col min="7937" max="7937" width="1.08984375" style="101" customWidth="1"/>
    <col min="7938" max="7938" width="6" style="101" bestFit="1" customWidth="1"/>
    <col min="7939" max="7939" width="8.6328125" style="101" customWidth="1"/>
    <col min="7940" max="7940" width="12.6328125" style="101" customWidth="1"/>
    <col min="7941" max="7941" width="7.453125" style="101" bestFit="1" customWidth="1"/>
    <col min="7942" max="7942" width="13.6328125" style="101" customWidth="1"/>
    <col min="7943" max="7943" width="6.90625" style="101" bestFit="1" customWidth="1"/>
    <col min="7944" max="7944" width="13.6328125" style="101" customWidth="1"/>
    <col min="7945" max="7945" width="7.08984375" style="101" bestFit="1" customWidth="1"/>
    <col min="7946" max="7946" width="13.6328125" style="101" customWidth="1"/>
    <col min="7947" max="7947" width="7.08984375" style="101" bestFit="1" customWidth="1"/>
    <col min="7948" max="7948" width="13.6328125" style="101" customWidth="1"/>
    <col min="7949" max="7949" width="7.08984375" style="101" customWidth="1"/>
    <col min="7950" max="7950" width="13.6328125" style="101" customWidth="1"/>
    <col min="7951" max="7951" width="7" style="101" customWidth="1"/>
    <col min="7952" max="7952" width="13.6328125" style="101" customWidth="1"/>
    <col min="7953" max="7953" width="7.36328125" style="101" bestFit="1" customWidth="1"/>
    <col min="7954" max="7954" width="13.6328125" style="101" customWidth="1"/>
    <col min="7955" max="7955" width="8.6328125" style="101" customWidth="1"/>
    <col min="7956" max="7956" width="15.6328125" style="101" customWidth="1"/>
    <col min="7957" max="7958" width="14.453125" style="101" bestFit="1" customWidth="1"/>
    <col min="7959" max="7964" width="0" style="101" hidden="1" customWidth="1"/>
    <col min="7965" max="8192" width="8.7265625" style="101"/>
    <col min="8193" max="8193" width="1.08984375" style="101" customWidth="1"/>
    <col min="8194" max="8194" width="6" style="101" bestFit="1" customWidth="1"/>
    <col min="8195" max="8195" width="8.6328125" style="101" customWidth="1"/>
    <col min="8196" max="8196" width="12.6328125" style="101" customWidth="1"/>
    <col min="8197" max="8197" width="7.453125" style="101" bestFit="1" customWidth="1"/>
    <col min="8198" max="8198" width="13.6328125" style="101" customWidth="1"/>
    <col min="8199" max="8199" width="6.90625" style="101" bestFit="1" customWidth="1"/>
    <col min="8200" max="8200" width="13.6328125" style="101" customWidth="1"/>
    <col min="8201" max="8201" width="7.08984375" style="101" bestFit="1" customWidth="1"/>
    <col min="8202" max="8202" width="13.6328125" style="101" customWidth="1"/>
    <col min="8203" max="8203" width="7.08984375" style="101" bestFit="1" customWidth="1"/>
    <col min="8204" max="8204" width="13.6328125" style="101" customWidth="1"/>
    <col min="8205" max="8205" width="7.08984375" style="101" customWidth="1"/>
    <col min="8206" max="8206" width="13.6328125" style="101" customWidth="1"/>
    <col min="8207" max="8207" width="7" style="101" customWidth="1"/>
    <col min="8208" max="8208" width="13.6328125" style="101" customWidth="1"/>
    <col min="8209" max="8209" width="7.36328125" style="101" bestFit="1" customWidth="1"/>
    <col min="8210" max="8210" width="13.6328125" style="101" customWidth="1"/>
    <col min="8211" max="8211" width="8.6328125" style="101" customWidth="1"/>
    <col min="8212" max="8212" width="15.6328125" style="101" customWidth="1"/>
    <col min="8213" max="8214" width="14.453125" style="101" bestFit="1" customWidth="1"/>
    <col min="8215" max="8220" width="0" style="101" hidden="1" customWidth="1"/>
    <col min="8221" max="8448" width="8.7265625" style="101"/>
    <col min="8449" max="8449" width="1.08984375" style="101" customWidth="1"/>
    <col min="8450" max="8450" width="6" style="101" bestFit="1" customWidth="1"/>
    <col min="8451" max="8451" width="8.6328125" style="101" customWidth="1"/>
    <col min="8452" max="8452" width="12.6328125" style="101" customWidth="1"/>
    <col min="8453" max="8453" width="7.453125" style="101" bestFit="1" customWidth="1"/>
    <col min="8454" max="8454" width="13.6328125" style="101" customWidth="1"/>
    <col min="8455" max="8455" width="6.90625" style="101" bestFit="1" customWidth="1"/>
    <col min="8456" max="8456" width="13.6328125" style="101" customWidth="1"/>
    <col min="8457" max="8457" width="7.08984375" style="101" bestFit="1" customWidth="1"/>
    <col min="8458" max="8458" width="13.6328125" style="101" customWidth="1"/>
    <col min="8459" max="8459" width="7.08984375" style="101" bestFit="1" customWidth="1"/>
    <col min="8460" max="8460" width="13.6328125" style="101" customWidth="1"/>
    <col min="8461" max="8461" width="7.08984375" style="101" customWidth="1"/>
    <col min="8462" max="8462" width="13.6328125" style="101" customWidth="1"/>
    <col min="8463" max="8463" width="7" style="101" customWidth="1"/>
    <col min="8464" max="8464" width="13.6328125" style="101" customWidth="1"/>
    <col min="8465" max="8465" width="7.36328125" style="101" bestFit="1" customWidth="1"/>
    <col min="8466" max="8466" width="13.6328125" style="101" customWidth="1"/>
    <col min="8467" max="8467" width="8.6328125" style="101" customWidth="1"/>
    <col min="8468" max="8468" width="15.6328125" style="101" customWidth="1"/>
    <col min="8469" max="8470" width="14.453125" style="101" bestFit="1" customWidth="1"/>
    <col min="8471" max="8476" width="0" style="101" hidden="1" customWidth="1"/>
    <col min="8477" max="8704" width="8.7265625" style="101"/>
    <col min="8705" max="8705" width="1.08984375" style="101" customWidth="1"/>
    <col min="8706" max="8706" width="6" style="101" bestFit="1" customWidth="1"/>
    <col min="8707" max="8707" width="8.6328125" style="101" customWidth="1"/>
    <col min="8708" max="8708" width="12.6328125" style="101" customWidth="1"/>
    <col min="8709" max="8709" width="7.453125" style="101" bestFit="1" customWidth="1"/>
    <col min="8710" max="8710" width="13.6328125" style="101" customWidth="1"/>
    <col min="8711" max="8711" width="6.90625" style="101" bestFit="1" customWidth="1"/>
    <col min="8712" max="8712" width="13.6328125" style="101" customWidth="1"/>
    <col min="8713" max="8713" width="7.08984375" style="101" bestFit="1" customWidth="1"/>
    <col min="8714" max="8714" width="13.6328125" style="101" customWidth="1"/>
    <col min="8715" max="8715" width="7.08984375" style="101" bestFit="1" customWidth="1"/>
    <col min="8716" max="8716" width="13.6328125" style="101" customWidth="1"/>
    <col min="8717" max="8717" width="7.08984375" style="101" customWidth="1"/>
    <col min="8718" max="8718" width="13.6328125" style="101" customWidth="1"/>
    <col min="8719" max="8719" width="7" style="101" customWidth="1"/>
    <col min="8720" max="8720" width="13.6328125" style="101" customWidth="1"/>
    <col min="8721" max="8721" width="7.36328125" style="101" bestFit="1" customWidth="1"/>
    <col min="8722" max="8722" width="13.6328125" style="101" customWidth="1"/>
    <col min="8723" max="8723" width="8.6328125" style="101" customWidth="1"/>
    <col min="8724" max="8724" width="15.6328125" style="101" customWidth="1"/>
    <col min="8725" max="8726" width="14.453125" style="101" bestFit="1" customWidth="1"/>
    <col min="8727" max="8732" width="0" style="101" hidden="1" customWidth="1"/>
    <col min="8733" max="8960" width="8.7265625" style="101"/>
    <col min="8961" max="8961" width="1.08984375" style="101" customWidth="1"/>
    <col min="8962" max="8962" width="6" style="101" bestFit="1" customWidth="1"/>
    <col min="8963" max="8963" width="8.6328125" style="101" customWidth="1"/>
    <col min="8964" max="8964" width="12.6328125" style="101" customWidth="1"/>
    <col min="8965" max="8965" width="7.453125" style="101" bestFit="1" customWidth="1"/>
    <col min="8966" max="8966" width="13.6328125" style="101" customWidth="1"/>
    <col min="8967" max="8967" width="6.90625" style="101" bestFit="1" customWidth="1"/>
    <col min="8968" max="8968" width="13.6328125" style="101" customWidth="1"/>
    <col min="8969" max="8969" width="7.08984375" style="101" bestFit="1" customWidth="1"/>
    <col min="8970" max="8970" width="13.6328125" style="101" customWidth="1"/>
    <col min="8971" max="8971" width="7.08984375" style="101" bestFit="1" customWidth="1"/>
    <col min="8972" max="8972" width="13.6328125" style="101" customWidth="1"/>
    <col min="8973" max="8973" width="7.08984375" style="101" customWidth="1"/>
    <col min="8974" max="8974" width="13.6328125" style="101" customWidth="1"/>
    <col min="8975" max="8975" width="7" style="101" customWidth="1"/>
    <col min="8976" max="8976" width="13.6328125" style="101" customWidth="1"/>
    <col min="8977" max="8977" width="7.36328125" style="101" bestFit="1" customWidth="1"/>
    <col min="8978" max="8978" width="13.6328125" style="101" customWidth="1"/>
    <col min="8979" max="8979" width="8.6328125" style="101" customWidth="1"/>
    <col min="8980" max="8980" width="15.6328125" style="101" customWidth="1"/>
    <col min="8981" max="8982" width="14.453125" style="101" bestFit="1" customWidth="1"/>
    <col min="8983" max="8988" width="0" style="101" hidden="1" customWidth="1"/>
    <col min="8989" max="9216" width="8.7265625" style="101"/>
    <col min="9217" max="9217" width="1.08984375" style="101" customWidth="1"/>
    <col min="9218" max="9218" width="6" style="101" bestFit="1" customWidth="1"/>
    <col min="9219" max="9219" width="8.6328125" style="101" customWidth="1"/>
    <col min="9220" max="9220" width="12.6328125" style="101" customWidth="1"/>
    <col min="9221" max="9221" width="7.453125" style="101" bestFit="1" customWidth="1"/>
    <col min="9222" max="9222" width="13.6328125" style="101" customWidth="1"/>
    <col min="9223" max="9223" width="6.90625" style="101" bestFit="1" customWidth="1"/>
    <col min="9224" max="9224" width="13.6328125" style="101" customWidth="1"/>
    <col min="9225" max="9225" width="7.08984375" style="101" bestFit="1" customWidth="1"/>
    <col min="9226" max="9226" width="13.6328125" style="101" customWidth="1"/>
    <col min="9227" max="9227" width="7.08984375" style="101" bestFit="1" customWidth="1"/>
    <col min="9228" max="9228" width="13.6328125" style="101" customWidth="1"/>
    <col min="9229" max="9229" width="7.08984375" style="101" customWidth="1"/>
    <col min="9230" max="9230" width="13.6328125" style="101" customWidth="1"/>
    <col min="9231" max="9231" width="7" style="101" customWidth="1"/>
    <col min="9232" max="9232" width="13.6328125" style="101" customWidth="1"/>
    <col min="9233" max="9233" width="7.36328125" style="101" bestFit="1" customWidth="1"/>
    <col min="9234" max="9234" width="13.6328125" style="101" customWidth="1"/>
    <col min="9235" max="9235" width="8.6328125" style="101" customWidth="1"/>
    <col min="9236" max="9236" width="15.6328125" style="101" customWidth="1"/>
    <col min="9237" max="9238" width="14.453125" style="101" bestFit="1" customWidth="1"/>
    <col min="9239" max="9244" width="0" style="101" hidden="1" customWidth="1"/>
    <col min="9245" max="9472" width="8.7265625" style="101"/>
    <col min="9473" max="9473" width="1.08984375" style="101" customWidth="1"/>
    <col min="9474" max="9474" width="6" style="101" bestFit="1" customWidth="1"/>
    <col min="9475" max="9475" width="8.6328125" style="101" customWidth="1"/>
    <col min="9476" max="9476" width="12.6328125" style="101" customWidth="1"/>
    <col min="9477" max="9477" width="7.453125" style="101" bestFit="1" customWidth="1"/>
    <col min="9478" max="9478" width="13.6328125" style="101" customWidth="1"/>
    <col min="9479" max="9479" width="6.90625" style="101" bestFit="1" customWidth="1"/>
    <col min="9480" max="9480" width="13.6328125" style="101" customWidth="1"/>
    <col min="9481" max="9481" width="7.08984375" style="101" bestFit="1" customWidth="1"/>
    <col min="9482" max="9482" width="13.6328125" style="101" customWidth="1"/>
    <col min="9483" max="9483" width="7.08984375" style="101" bestFit="1" customWidth="1"/>
    <col min="9484" max="9484" width="13.6328125" style="101" customWidth="1"/>
    <col min="9485" max="9485" width="7.08984375" style="101" customWidth="1"/>
    <col min="9486" max="9486" width="13.6328125" style="101" customWidth="1"/>
    <col min="9487" max="9487" width="7" style="101" customWidth="1"/>
    <col min="9488" max="9488" width="13.6328125" style="101" customWidth="1"/>
    <col min="9489" max="9489" width="7.36328125" style="101" bestFit="1" customWidth="1"/>
    <col min="9490" max="9490" width="13.6328125" style="101" customWidth="1"/>
    <col min="9491" max="9491" width="8.6328125" style="101" customWidth="1"/>
    <col min="9492" max="9492" width="15.6328125" style="101" customWidth="1"/>
    <col min="9493" max="9494" width="14.453125" style="101" bestFit="1" customWidth="1"/>
    <col min="9495" max="9500" width="0" style="101" hidden="1" customWidth="1"/>
    <col min="9501" max="9728" width="8.7265625" style="101"/>
    <col min="9729" max="9729" width="1.08984375" style="101" customWidth="1"/>
    <col min="9730" max="9730" width="6" style="101" bestFit="1" customWidth="1"/>
    <col min="9731" max="9731" width="8.6328125" style="101" customWidth="1"/>
    <col min="9732" max="9732" width="12.6328125" style="101" customWidth="1"/>
    <col min="9733" max="9733" width="7.453125" style="101" bestFit="1" customWidth="1"/>
    <col min="9734" max="9734" width="13.6328125" style="101" customWidth="1"/>
    <col min="9735" max="9735" width="6.90625" style="101" bestFit="1" customWidth="1"/>
    <col min="9736" max="9736" width="13.6328125" style="101" customWidth="1"/>
    <col min="9737" max="9737" width="7.08984375" style="101" bestFit="1" customWidth="1"/>
    <col min="9738" max="9738" width="13.6328125" style="101" customWidth="1"/>
    <col min="9739" max="9739" width="7.08984375" style="101" bestFit="1" customWidth="1"/>
    <col min="9740" max="9740" width="13.6328125" style="101" customWidth="1"/>
    <col min="9741" max="9741" width="7.08984375" style="101" customWidth="1"/>
    <col min="9742" max="9742" width="13.6328125" style="101" customWidth="1"/>
    <col min="9743" max="9743" width="7" style="101" customWidth="1"/>
    <col min="9744" max="9744" width="13.6328125" style="101" customWidth="1"/>
    <col min="9745" max="9745" width="7.36328125" style="101" bestFit="1" customWidth="1"/>
    <col min="9746" max="9746" width="13.6328125" style="101" customWidth="1"/>
    <col min="9747" max="9747" width="8.6328125" style="101" customWidth="1"/>
    <col min="9748" max="9748" width="15.6328125" style="101" customWidth="1"/>
    <col min="9749" max="9750" width="14.453125" style="101" bestFit="1" customWidth="1"/>
    <col min="9751" max="9756" width="0" style="101" hidden="1" customWidth="1"/>
    <col min="9757" max="9984" width="8.7265625" style="101"/>
    <col min="9985" max="9985" width="1.08984375" style="101" customWidth="1"/>
    <col min="9986" max="9986" width="6" style="101" bestFit="1" customWidth="1"/>
    <col min="9987" max="9987" width="8.6328125" style="101" customWidth="1"/>
    <col min="9988" max="9988" width="12.6328125" style="101" customWidth="1"/>
    <col min="9989" max="9989" width="7.453125" style="101" bestFit="1" customWidth="1"/>
    <col min="9990" max="9990" width="13.6328125" style="101" customWidth="1"/>
    <col min="9991" max="9991" width="6.90625" style="101" bestFit="1" customWidth="1"/>
    <col min="9992" max="9992" width="13.6328125" style="101" customWidth="1"/>
    <col min="9993" max="9993" width="7.08984375" style="101" bestFit="1" customWidth="1"/>
    <col min="9994" max="9994" width="13.6328125" style="101" customWidth="1"/>
    <col min="9995" max="9995" width="7.08984375" style="101" bestFit="1" customWidth="1"/>
    <col min="9996" max="9996" width="13.6328125" style="101" customWidth="1"/>
    <col min="9997" max="9997" width="7.08984375" style="101" customWidth="1"/>
    <col min="9998" max="9998" width="13.6328125" style="101" customWidth="1"/>
    <col min="9999" max="9999" width="7" style="101" customWidth="1"/>
    <col min="10000" max="10000" width="13.6328125" style="101" customWidth="1"/>
    <col min="10001" max="10001" width="7.36328125" style="101" bestFit="1" customWidth="1"/>
    <col min="10002" max="10002" width="13.6328125" style="101" customWidth="1"/>
    <col min="10003" max="10003" width="8.6328125" style="101" customWidth="1"/>
    <col min="10004" max="10004" width="15.6328125" style="101" customWidth="1"/>
    <col min="10005" max="10006" width="14.453125" style="101" bestFit="1" customWidth="1"/>
    <col min="10007" max="10012" width="0" style="101" hidden="1" customWidth="1"/>
    <col min="10013" max="10240" width="8.7265625" style="101"/>
    <col min="10241" max="10241" width="1.08984375" style="101" customWidth="1"/>
    <col min="10242" max="10242" width="6" style="101" bestFit="1" customWidth="1"/>
    <col min="10243" max="10243" width="8.6328125" style="101" customWidth="1"/>
    <col min="10244" max="10244" width="12.6328125" style="101" customWidth="1"/>
    <col min="10245" max="10245" width="7.453125" style="101" bestFit="1" customWidth="1"/>
    <col min="10246" max="10246" width="13.6328125" style="101" customWidth="1"/>
    <col min="10247" max="10247" width="6.90625" style="101" bestFit="1" customWidth="1"/>
    <col min="10248" max="10248" width="13.6328125" style="101" customWidth="1"/>
    <col min="10249" max="10249" width="7.08984375" style="101" bestFit="1" customWidth="1"/>
    <col min="10250" max="10250" width="13.6328125" style="101" customWidth="1"/>
    <col min="10251" max="10251" width="7.08984375" style="101" bestFit="1" customWidth="1"/>
    <col min="10252" max="10252" width="13.6328125" style="101" customWidth="1"/>
    <col min="10253" max="10253" width="7.08984375" style="101" customWidth="1"/>
    <col min="10254" max="10254" width="13.6328125" style="101" customWidth="1"/>
    <col min="10255" max="10255" width="7" style="101" customWidth="1"/>
    <col min="10256" max="10256" width="13.6328125" style="101" customWidth="1"/>
    <col min="10257" max="10257" width="7.36328125" style="101" bestFit="1" customWidth="1"/>
    <col min="10258" max="10258" width="13.6328125" style="101" customWidth="1"/>
    <col min="10259" max="10259" width="8.6328125" style="101" customWidth="1"/>
    <col min="10260" max="10260" width="15.6328125" style="101" customWidth="1"/>
    <col min="10261" max="10262" width="14.453125" style="101" bestFit="1" customWidth="1"/>
    <col min="10263" max="10268" width="0" style="101" hidden="1" customWidth="1"/>
    <col min="10269" max="10496" width="8.7265625" style="101"/>
    <col min="10497" max="10497" width="1.08984375" style="101" customWidth="1"/>
    <col min="10498" max="10498" width="6" style="101" bestFit="1" customWidth="1"/>
    <col min="10499" max="10499" width="8.6328125" style="101" customWidth="1"/>
    <col min="10500" max="10500" width="12.6328125" style="101" customWidth="1"/>
    <col min="10501" max="10501" width="7.453125" style="101" bestFit="1" customWidth="1"/>
    <col min="10502" max="10502" width="13.6328125" style="101" customWidth="1"/>
    <col min="10503" max="10503" width="6.90625" style="101" bestFit="1" customWidth="1"/>
    <col min="10504" max="10504" width="13.6328125" style="101" customWidth="1"/>
    <col min="10505" max="10505" width="7.08984375" style="101" bestFit="1" customWidth="1"/>
    <col min="10506" max="10506" width="13.6328125" style="101" customWidth="1"/>
    <col min="10507" max="10507" width="7.08984375" style="101" bestFit="1" customWidth="1"/>
    <col min="10508" max="10508" width="13.6328125" style="101" customWidth="1"/>
    <col min="10509" max="10509" width="7.08984375" style="101" customWidth="1"/>
    <col min="10510" max="10510" width="13.6328125" style="101" customWidth="1"/>
    <col min="10511" max="10511" width="7" style="101" customWidth="1"/>
    <col min="10512" max="10512" width="13.6328125" style="101" customWidth="1"/>
    <col min="10513" max="10513" width="7.36328125" style="101" bestFit="1" customWidth="1"/>
    <col min="10514" max="10514" width="13.6328125" style="101" customWidth="1"/>
    <col min="10515" max="10515" width="8.6328125" style="101" customWidth="1"/>
    <col min="10516" max="10516" width="15.6328125" style="101" customWidth="1"/>
    <col min="10517" max="10518" width="14.453125" style="101" bestFit="1" customWidth="1"/>
    <col min="10519" max="10524" width="0" style="101" hidden="1" customWidth="1"/>
    <col min="10525" max="10752" width="8.7265625" style="101"/>
    <col min="10753" max="10753" width="1.08984375" style="101" customWidth="1"/>
    <col min="10754" max="10754" width="6" style="101" bestFit="1" customWidth="1"/>
    <col min="10755" max="10755" width="8.6328125" style="101" customWidth="1"/>
    <col min="10756" max="10756" width="12.6328125" style="101" customWidth="1"/>
    <col min="10757" max="10757" width="7.453125" style="101" bestFit="1" customWidth="1"/>
    <col min="10758" max="10758" width="13.6328125" style="101" customWidth="1"/>
    <col min="10759" max="10759" width="6.90625" style="101" bestFit="1" customWidth="1"/>
    <col min="10760" max="10760" width="13.6328125" style="101" customWidth="1"/>
    <col min="10761" max="10761" width="7.08984375" style="101" bestFit="1" customWidth="1"/>
    <col min="10762" max="10762" width="13.6328125" style="101" customWidth="1"/>
    <col min="10763" max="10763" width="7.08984375" style="101" bestFit="1" customWidth="1"/>
    <col min="10764" max="10764" width="13.6328125" style="101" customWidth="1"/>
    <col min="10765" max="10765" width="7.08984375" style="101" customWidth="1"/>
    <col min="10766" max="10766" width="13.6328125" style="101" customWidth="1"/>
    <col min="10767" max="10767" width="7" style="101" customWidth="1"/>
    <col min="10768" max="10768" width="13.6328125" style="101" customWidth="1"/>
    <col min="10769" max="10769" width="7.36328125" style="101" bestFit="1" customWidth="1"/>
    <col min="10770" max="10770" width="13.6328125" style="101" customWidth="1"/>
    <col min="10771" max="10771" width="8.6328125" style="101" customWidth="1"/>
    <col min="10772" max="10772" width="15.6328125" style="101" customWidth="1"/>
    <col min="10773" max="10774" width="14.453125" style="101" bestFit="1" customWidth="1"/>
    <col min="10775" max="10780" width="0" style="101" hidden="1" customWidth="1"/>
    <col min="10781" max="11008" width="8.7265625" style="101"/>
    <col min="11009" max="11009" width="1.08984375" style="101" customWidth="1"/>
    <col min="11010" max="11010" width="6" style="101" bestFit="1" customWidth="1"/>
    <col min="11011" max="11011" width="8.6328125" style="101" customWidth="1"/>
    <col min="11012" max="11012" width="12.6328125" style="101" customWidth="1"/>
    <col min="11013" max="11013" width="7.453125" style="101" bestFit="1" customWidth="1"/>
    <col min="11014" max="11014" width="13.6328125" style="101" customWidth="1"/>
    <col min="11015" max="11015" width="6.90625" style="101" bestFit="1" customWidth="1"/>
    <col min="11016" max="11016" width="13.6328125" style="101" customWidth="1"/>
    <col min="11017" max="11017" width="7.08984375" style="101" bestFit="1" customWidth="1"/>
    <col min="11018" max="11018" width="13.6328125" style="101" customWidth="1"/>
    <col min="11019" max="11019" width="7.08984375" style="101" bestFit="1" customWidth="1"/>
    <col min="11020" max="11020" width="13.6328125" style="101" customWidth="1"/>
    <col min="11021" max="11021" width="7.08984375" style="101" customWidth="1"/>
    <col min="11022" max="11022" width="13.6328125" style="101" customWidth="1"/>
    <col min="11023" max="11023" width="7" style="101" customWidth="1"/>
    <col min="11024" max="11024" width="13.6328125" style="101" customWidth="1"/>
    <col min="11025" max="11025" width="7.36328125" style="101" bestFit="1" customWidth="1"/>
    <col min="11026" max="11026" width="13.6328125" style="101" customWidth="1"/>
    <col min="11027" max="11027" width="8.6328125" style="101" customWidth="1"/>
    <col min="11028" max="11028" width="15.6328125" style="101" customWidth="1"/>
    <col min="11029" max="11030" width="14.453125" style="101" bestFit="1" customWidth="1"/>
    <col min="11031" max="11036" width="0" style="101" hidden="1" customWidth="1"/>
    <col min="11037" max="11264" width="8.7265625" style="101"/>
    <col min="11265" max="11265" width="1.08984375" style="101" customWidth="1"/>
    <col min="11266" max="11266" width="6" style="101" bestFit="1" customWidth="1"/>
    <col min="11267" max="11267" width="8.6328125" style="101" customWidth="1"/>
    <col min="11268" max="11268" width="12.6328125" style="101" customWidth="1"/>
    <col min="11269" max="11269" width="7.453125" style="101" bestFit="1" customWidth="1"/>
    <col min="11270" max="11270" width="13.6328125" style="101" customWidth="1"/>
    <col min="11271" max="11271" width="6.90625" style="101" bestFit="1" customWidth="1"/>
    <col min="11272" max="11272" width="13.6328125" style="101" customWidth="1"/>
    <col min="11273" max="11273" width="7.08984375" style="101" bestFit="1" customWidth="1"/>
    <col min="11274" max="11274" width="13.6328125" style="101" customWidth="1"/>
    <col min="11275" max="11275" width="7.08984375" style="101" bestFit="1" customWidth="1"/>
    <col min="11276" max="11276" width="13.6328125" style="101" customWidth="1"/>
    <col min="11277" max="11277" width="7.08984375" style="101" customWidth="1"/>
    <col min="11278" max="11278" width="13.6328125" style="101" customWidth="1"/>
    <col min="11279" max="11279" width="7" style="101" customWidth="1"/>
    <col min="11280" max="11280" width="13.6328125" style="101" customWidth="1"/>
    <col min="11281" max="11281" width="7.36328125" style="101" bestFit="1" customWidth="1"/>
    <col min="11282" max="11282" width="13.6328125" style="101" customWidth="1"/>
    <col min="11283" max="11283" width="8.6328125" style="101" customWidth="1"/>
    <col min="11284" max="11284" width="15.6328125" style="101" customWidth="1"/>
    <col min="11285" max="11286" width="14.453125" style="101" bestFit="1" customWidth="1"/>
    <col min="11287" max="11292" width="0" style="101" hidden="1" customWidth="1"/>
    <col min="11293" max="11520" width="8.7265625" style="101"/>
    <col min="11521" max="11521" width="1.08984375" style="101" customWidth="1"/>
    <col min="11522" max="11522" width="6" style="101" bestFit="1" customWidth="1"/>
    <col min="11523" max="11523" width="8.6328125" style="101" customWidth="1"/>
    <col min="11524" max="11524" width="12.6328125" style="101" customWidth="1"/>
    <col min="11525" max="11525" width="7.453125" style="101" bestFit="1" customWidth="1"/>
    <col min="11526" max="11526" width="13.6328125" style="101" customWidth="1"/>
    <col min="11527" max="11527" width="6.90625" style="101" bestFit="1" customWidth="1"/>
    <col min="11528" max="11528" width="13.6328125" style="101" customWidth="1"/>
    <col min="11529" max="11529" width="7.08984375" style="101" bestFit="1" customWidth="1"/>
    <col min="11530" max="11530" width="13.6328125" style="101" customWidth="1"/>
    <col min="11531" max="11531" width="7.08984375" style="101" bestFit="1" customWidth="1"/>
    <col min="11532" max="11532" width="13.6328125" style="101" customWidth="1"/>
    <col min="11533" max="11533" width="7.08984375" style="101" customWidth="1"/>
    <col min="11534" max="11534" width="13.6328125" style="101" customWidth="1"/>
    <col min="11535" max="11535" width="7" style="101" customWidth="1"/>
    <col min="11536" max="11536" width="13.6328125" style="101" customWidth="1"/>
    <col min="11537" max="11537" width="7.36328125" style="101" bestFit="1" customWidth="1"/>
    <col min="11538" max="11538" width="13.6328125" style="101" customWidth="1"/>
    <col min="11539" max="11539" width="8.6328125" style="101" customWidth="1"/>
    <col min="11540" max="11540" width="15.6328125" style="101" customWidth="1"/>
    <col min="11541" max="11542" width="14.453125" style="101" bestFit="1" customWidth="1"/>
    <col min="11543" max="11548" width="0" style="101" hidden="1" customWidth="1"/>
    <col min="11549" max="11776" width="8.7265625" style="101"/>
    <col min="11777" max="11777" width="1.08984375" style="101" customWidth="1"/>
    <col min="11778" max="11778" width="6" style="101" bestFit="1" customWidth="1"/>
    <col min="11779" max="11779" width="8.6328125" style="101" customWidth="1"/>
    <col min="11780" max="11780" width="12.6328125" style="101" customWidth="1"/>
    <col min="11781" max="11781" width="7.453125" style="101" bestFit="1" customWidth="1"/>
    <col min="11782" max="11782" width="13.6328125" style="101" customWidth="1"/>
    <col min="11783" max="11783" width="6.90625" style="101" bestFit="1" customWidth="1"/>
    <col min="11784" max="11784" width="13.6328125" style="101" customWidth="1"/>
    <col min="11785" max="11785" width="7.08984375" style="101" bestFit="1" customWidth="1"/>
    <col min="11786" max="11786" width="13.6328125" style="101" customWidth="1"/>
    <col min="11787" max="11787" width="7.08984375" style="101" bestFit="1" customWidth="1"/>
    <col min="11788" max="11788" width="13.6328125" style="101" customWidth="1"/>
    <col min="11789" max="11789" width="7.08984375" style="101" customWidth="1"/>
    <col min="11790" max="11790" width="13.6328125" style="101" customWidth="1"/>
    <col min="11791" max="11791" width="7" style="101" customWidth="1"/>
    <col min="11792" max="11792" width="13.6328125" style="101" customWidth="1"/>
    <col min="11793" max="11793" width="7.36328125" style="101" bestFit="1" customWidth="1"/>
    <col min="11794" max="11794" width="13.6328125" style="101" customWidth="1"/>
    <col min="11795" max="11795" width="8.6328125" style="101" customWidth="1"/>
    <col min="11796" max="11796" width="15.6328125" style="101" customWidth="1"/>
    <col min="11797" max="11798" width="14.453125" style="101" bestFit="1" customWidth="1"/>
    <col min="11799" max="11804" width="0" style="101" hidden="1" customWidth="1"/>
    <col min="11805" max="12032" width="8.7265625" style="101"/>
    <col min="12033" max="12033" width="1.08984375" style="101" customWidth="1"/>
    <col min="12034" max="12034" width="6" style="101" bestFit="1" customWidth="1"/>
    <col min="12035" max="12035" width="8.6328125" style="101" customWidth="1"/>
    <col min="12036" max="12036" width="12.6328125" style="101" customWidth="1"/>
    <col min="12037" max="12037" width="7.453125" style="101" bestFit="1" customWidth="1"/>
    <col min="12038" max="12038" width="13.6328125" style="101" customWidth="1"/>
    <col min="12039" max="12039" width="6.90625" style="101" bestFit="1" customWidth="1"/>
    <col min="12040" max="12040" width="13.6328125" style="101" customWidth="1"/>
    <col min="12041" max="12041" width="7.08984375" style="101" bestFit="1" customWidth="1"/>
    <col min="12042" max="12042" width="13.6328125" style="101" customWidth="1"/>
    <col min="12043" max="12043" width="7.08984375" style="101" bestFit="1" customWidth="1"/>
    <col min="12044" max="12044" width="13.6328125" style="101" customWidth="1"/>
    <col min="12045" max="12045" width="7.08984375" style="101" customWidth="1"/>
    <col min="12046" max="12046" width="13.6328125" style="101" customWidth="1"/>
    <col min="12047" max="12047" width="7" style="101" customWidth="1"/>
    <col min="12048" max="12048" width="13.6328125" style="101" customWidth="1"/>
    <col min="12049" max="12049" width="7.36328125" style="101" bestFit="1" customWidth="1"/>
    <col min="12050" max="12050" width="13.6328125" style="101" customWidth="1"/>
    <col min="12051" max="12051" width="8.6328125" style="101" customWidth="1"/>
    <col min="12052" max="12052" width="15.6328125" style="101" customWidth="1"/>
    <col min="12053" max="12054" width="14.453125" style="101" bestFit="1" customWidth="1"/>
    <col min="12055" max="12060" width="0" style="101" hidden="1" customWidth="1"/>
    <col min="12061" max="12288" width="8.7265625" style="101"/>
    <col min="12289" max="12289" width="1.08984375" style="101" customWidth="1"/>
    <col min="12290" max="12290" width="6" style="101" bestFit="1" customWidth="1"/>
    <col min="12291" max="12291" width="8.6328125" style="101" customWidth="1"/>
    <col min="12292" max="12292" width="12.6328125" style="101" customWidth="1"/>
    <col min="12293" max="12293" width="7.453125" style="101" bestFit="1" customWidth="1"/>
    <col min="12294" max="12294" width="13.6328125" style="101" customWidth="1"/>
    <col min="12295" max="12295" width="6.90625" style="101" bestFit="1" customWidth="1"/>
    <col min="12296" max="12296" width="13.6328125" style="101" customWidth="1"/>
    <col min="12297" max="12297" width="7.08984375" style="101" bestFit="1" customWidth="1"/>
    <col min="12298" max="12298" width="13.6328125" style="101" customWidth="1"/>
    <col min="12299" max="12299" width="7.08984375" style="101" bestFit="1" customWidth="1"/>
    <col min="12300" max="12300" width="13.6328125" style="101" customWidth="1"/>
    <col min="12301" max="12301" width="7.08984375" style="101" customWidth="1"/>
    <col min="12302" max="12302" width="13.6328125" style="101" customWidth="1"/>
    <col min="12303" max="12303" width="7" style="101" customWidth="1"/>
    <col min="12304" max="12304" width="13.6328125" style="101" customWidth="1"/>
    <col min="12305" max="12305" width="7.36328125" style="101" bestFit="1" customWidth="1"/>
    <col min="12306" max="12306" width="13.6328125" style="101" customWidth="1"/>
    <col min="12307" max="12307" width="8.6328125" style="101" customWidth="1"/>
    <col min="12308" max="12308" width="15.6328125" style="101" customWidth="1"/>
    <col min="12309" max="12310" width="14.453125" style="101" bestFit="1" customWidth="1"/>
    <col min="12311" max="12316" width="0" style="101" hidden="1" customWidth="1"/>
    <col min="12317" max="12544" width="8.7265625" style="101"/>
    <col min="12545" max="12545" width="1.08984375" style="101" customWidth="1"/>
    <col min="12546" max="12546" width="6" style="101" bestFit="1" customWidth="1"/>
    <col min="12547" max="12547" width="8.6328125" style="101" customWidth="1"/>
    <col min="12548" max="12548" width="12.6328125" style="101" customWidth="1"/>
    <col min="12549" max="12549" width="7.453125" style="101" bestFit="1" customWidth="1"/>
    <col min="12550" max="12550" width="13.6328125" style="101" customWidth="1"/>
    <col min="12551" max="12551" width="6.90625" style="101" bestFit="1" customWidth="1"/>
    <col min="12552" max="12552" width="13.6328125" style="101" customWidth="1"/>
    <col min="12553" max="12553" width="7.08984375" style="101" bestFit="1" customWidth="1"/>
    <col min="12554" max="12554" width="13.6328125" style="101" customWidth="1"/>
    <col min="12555" max="12555" width="7.08984375" style="101" bestFit="1" customWidth="1"/>
    <col min="12556" max="12556" width="13.6328125" style="101" customWidth="1"/>
    <col min="12557" max="12557" width="7.08984375" style="101" customWidth="1"/>
    <col min="12558" max="12558" width="13.6328125" style="101" customWidth="1"/>
    <col min="12559" max="12559" width="7" style="101" customWidth="1"/>
    <col min="12560" max="12560" width="13.6328125" style="101" customWidth="1"/>
    <col min="12561" max="12561" width="7.36328125" style="101" bestFit="1" customWidth="1"/>
    <col min="12562" max="12562" width="13.6328125" style="101" customWidth="1"/>
    <col min="12563" max="12563" width="8.6328125" style="101" customWidth="1"/>
    <col min="12564" max="12564" width="15.6328125" style="101" customWidth="1"/>
    <col min="12565" max="12566" width="14.453125" style="101" bestFit="1" customWidth="1"/>
    <col min="12567" max="12572" width="0" style="101" hidden="1" customWidth="1"/>
    <col min="12573" max="12800" width="8.7265625" style="101"/>
    <col min="12801" max="12801" width="1.08984375" style="101" customWidth="1"/>
    <col min="12802" max="12802" width="6" style="101" bestFit="1" customWidth="1"/>
    <col min="12803" max="12803" width="8.6328125" style="101" customWidth="1"/>
    <col min="12804" max="12804" width="12.6328125" style="101" customWidth="1"/>
    <col min="12805" max="12805" width="7.453125" style="101" bestFit="1" customWidth="1"/>
    <col min="12806" max="12806" width="13.6328125" style="101" customWidth="1"/>
    <col min="12807" max="12807" width="6.90625" style="101" bestFit="1" customWidth="1"/>
    <col min="12808" max="12808" width="13.6328125" style="101" customWidth="1"/>
    <col min="12809" max="12809" width="7.08984375" style="101" bestFit="1" customWidth="1"/>
    <col min="12810" max="12810" width="13.6328125" style="101" customWidth="1"/>
    <col min="12811" max="12811" width="7.08984375" style="101" bestFit="1" customWidth="1"/>
    <col min="12812" max="12812" width="13.6328125" style="101" customWidth="1"/>
    <col min="12813" max="12813" width="7.08984375" style="101" customWidth="1"/>
    <col min="12814" max="12814" width="13.6328125" style="101" customWidth="1"/>
    <col min="12815" max="12815" width="7" style="101" customWidth="1"/>
    <col min="12816" max="12816" width="13.6328125" style="101" customWidth="1"/>
    <col min="12817" max="12817" width="7.36328125" style="101" bestFit="1" customWidth="1"/>
    <col min="12818" max="12818" width="13.6328125" style="101" customWidth="1"/>
    <col min="12819" max="12819" width="8.6328125" style="101" customWidth="1"/>
    <col min="12820" max="12820" width="15.6328125" style="101" customWidth="1"/>
    <col min="12821" max="12822" width="14.453125" style="101" bestFit="1" customWidth="1"/>
    <col min="12823" max="12828" width="0" style="101" hidden="1" customWidth="1"/>
    <col min="12829" max="13056" width="8.7265625" style="101"/>
    <col min="13057" max="13057" width="1.08984375" style="101" customWidth="1"/>
    <col min="13058" max="13058" width="6" style="101" bestFit="1" customWidth="1"/>
    <col min="13059" max="13059" width="8.6328125" style="101" customWidth="1"/>
    <col min="13060" max="13060" width="12.6328125" style="101" customWidth="1"/>
    <col min="13061" max="13061" width="7.453125" style="101" bestFit="1" customWidth="1"/>
    <col min="13062" max="13062" width="13.6328125" style="101" customWidth="1"/>
    <col min="13063" max="13063" width="6.90625" style="101" bestFit="1" customWidth="1"/>
    <col min="13064" max="13064" width="13.6328125" style="101" customWidth="1"/>
    <col min="13065" max="13065" width="7.08984375" style="101" bestFit="1" customWidth="1"/>
    <col min="13066" max="13066" width="13.6328125" style="101" customWidth="1"/>
    <col min="13067" max="13067" width="7.08984375" style="101" bestFit="1" customWidth="1"/>
    <col min="13068" max="13068" width="13.6328125" style="101" customWidth="1"/>
    <col min="13069" max="13069" width="7.08984375" style="101" customWidth="1"/>
    <col min="13070" max="13070" width="13.6328125" style="101" customWidth="1"/>
    <col min="13071" max="13071" width="7" style="101" customWidth="1"/>
    <col min="13072" max="13072" width="13.6328125" style="101" customWidth="1"/>
    <col min="13073" max="13073" width="7.36328125" style="101" bestFit="1" customWidth="1"/>
    <col min="13074" max="13074" width="13.6328125" style="101" customWidth="1"/>
    <col min="13075" max="13075" width="8.6328125" style="101" customWidth="1"/>
    <col min="13076" max="13076" width="15.6328125" style="101" customWidth="1"/>
    <col min="13077" max="13078" width="14.453125" style="101" bestFit="1" customWidth="1"/>
    <col min="13079" max="13084" width="0" style="101" hidden="1" customWidth="1"/>
    <col min="13085" max="13312" width="8.7265625" style="101"/>
    <col min="13313" max="13313" width="1.08984375" style="101" customWidth="1"/>
    <col min="13314" max="13314" width="6" style="101" bestFit="1" customWidth="1"/>
    <col min="13315" max="13315" width="8.6328125" style="101" customWidth="1"/>
    <col min="13316" max="13316" width="12.6328125" style="101" customWidth="1"/>
    <col min="13317" max="13317" width="7.453125" style="101" bestFit="1" customWidth="1"/>
    <col min="13318" max="13318" width="13.6328125" style="101" customWidth="1"/>
    <col min="13319" max="13319" width="6.90625" style="101" bestFit="1" customWidth="1"/>
    <col min="13320" max="13320" width="13.6328125" style="101" customWidth="1"/>
    <col min="13321" max="13321" width="7.08984375" style="101" bestFit="1" customWidth="1"/>
    <col min="13322" max="13322" width="13.6328125" style="101" customWidth="1"/>
    <col min="13323" max="13323" width="7.08984375" style="101" bestFit="1" customWidth="1"/>
    <col min="13324" max="13324" width="13.6328125" style="101" customWidth="1"/>
    <col min="13325" max="13325" width="7.08984375" style="101" customWidth="1"/>
    <col min="13326" max="13326" width="13.6328125" style="101" customWidth="1"/>
    <col min="13327" max="13327" width="7" style="101" customWidth="1"/>
    <col min="13328" max="13328" width="13.6328125" style="101" customWidth="1"/>
    <col min="13329" max="13329" width="7.36328125" style="101" bestFit="1" customWidth="1"/>
    <col min="13330" max="13330" width="13.6328125" style="101" customWidth="1"/>
    <col min="13331" max="13331" width="8.6328125" style="101" customWidth="1"/>
    <col min="13332" max="13332" width="15.6328125" style="101" customWidth="1"/>
    <col min="13333" max="13334" width="14.453125" style="101" bestFit="1" customWidth="1"/>
    <col min="13335" max="13340" width="0" style="101" hidden="1" customWidth="1"/>
    <col min="13341" max="13568" width="8.7265625" style="101"/>
    <col min="13569" max="13569" width="1.08984375" style="101" customWidth="1"/>
    <col min="13570" max="13570" width="6" style="101" bestFit="1" customWidth="1"/>
    <col min="13571" max="13571" width="8.6328125" style="101" customWidth="1"/>
    <col min="13572" max="13572" width="12.6328125" style="101" customWidth="1"/>
    <col min="13573" max="13573" width="7.453125" style="101" bestFit="1" customWidth="1"/>
    <col min="13574" max="13574" width="13.6328125" style="101" customWidth="1"/>
    <col min="13575" max="13575" width="6.90625" style="101" bestFit="1" customWidth="1"/>
    <col min="13576" max="13576" width="13.6328125" style="101" customWidth="1"/>
    <col min="13577" max="13577" width="7.08984375" style="101" bestFit="1" customWidth="1"/>
    <col min="13578" max="13578" width="13.6328125" style="101" customWidth="1"/>
    <col min="13579" max="13579" width="7.08984375" style="101" bestFit="1" customWidth="1"/>
    <col min="13580" max="13580" width="13.6328125" style="101" customWidth="1"/>
    <col min="13581" max="13581" width="7.08984375" style="101" customWidth="1"/>
    <col min="13582" max="13582" width="13.6328125" style="101" customWidth="1"/>
    <col min="13583" max="13583" width="7" style="101" customWidth="1"/>
    <col min="13584" max="13584" width="13.6328125" style="101" customWidth="1"/>
    <col min="13585" max="13585" width="7.36328125" style="101" bestFit="1" customWidth="1"/>
    <col min="13586" max="13586" width="13.6328125" style="101" customWidth="1"/>
    <col min="13587" max="13587" width="8.6328125" style="101" customWidth="1"/>
    <col min="13588" max="13588" width="15.6328125" style="101" customWidth="1"/>
    <col min="13589" max="13590" width="14.453125" style="101" bestFit="1" customWidth="1"/>
    <col min="13591" max="13596" width="0" style="101" hidden="1" customWidth="1"/>
    <col min="13597" max="13824" width="8.7265625" style="101"/>
    <col min="13825" max="13825" width="1.08984375" style="101" customWidth="1"/>
    <col min="13826" max="13826" width="6" style="101" bestFit="1" customWidth="1"/>
    <col min="13827" max="13827" width="8.6328125" style="101" customWidth="1"/>
    <col min="13828" max="13828" width="12.6328125" style="101" customWidth="1"/>
    <col min="13829" max="13829" width="7.453125" style="101" bestFit="1" customWidth="1"/>
    <col min="13830" max="13830" width="13.6328125" style="101" customWidth="1"/>
    <col min="13831" max="13831" width="6.90625" style="101" bestFit="1" customWidth="1"/>
    <col min="13832" max="13832" width="13.6328125" style="101" customWidth="1"/>
    <col min="13833" max="13833" width="7.08984375" style="101" bestFit="1" customWidth="1"/>
    <col min="13834" max="13834" width="13.6328125" style="101" customWidth="1"/>
    <col min="13835" max="13835" width="7.08984375" style="101" bestFit="1" customWidth="1"/>
    <col min="13836" max="13836" width="13.6328125" style="101" customWidth="1"/>
    <col min="13837" max="13837" width="7.08984375" style="101" customWidth="1"/>
    <col min="13838" max="13838" width="13.6328125" style="101" customWidth="1"/>
    <col min="13839" max="13839" width="7" style="101" customWidth="1"/>
    <col min="13840" max="13840" width="13.6328125" style="101" customWidth="1"/>
    <col min="13841" max="13841" width="7.36328125" style="101" bestFit="1" customWidth="1"/>
    <col min="13842" max="13842" width="13.6328125" style="101" customWidth="1"/>
    <col min="13843" max="13843" width="8.6328125" style="101" customWidth="1"/>
    <col min="13844" max="13844" width="15.6328125" style="101" customWidth="1"/>
    <col min="13845" max="13846" width="14.453125" style="101" bestFit="1" customWidth="1"/>
    <col min="13847" max="13852" width="0" style="101" hidden="1" customWidth="1"/>
    <col min="13853" max="14080" width="8.7265625" style="101"/>
    <col min="14081" max="14081" width="1.08984375" style="101" customWidth="1"/>
    <col min="14082" max="14082" width="6" style="101" bestFit="1" customWidth="1"/>
    <col min="14083" max="14083" width="8.6328125" style="101" customWidth="1"/>
    <col min="14084" max="14084" width="12.6328125" style="101" customWidth="1"/>
    <col min="14085" max="14085" width="7.453125" style="101" bestFit="1" customWidth="1"/>
    <col min="14086" max="14086" width="13.6328125" style="101" customWidth="1"/>
    <col min="14087" max="14087" width="6.90625" style="101" bestFit="1" customWidth="1"/>
    <col min="14088" max="14088" width="13.6328125" style="101" customWidth="1"/>
    <col min="14089" max="14089" width="7.08984375" style="101" bestFit="1" customWidth="1"/>
    <col min="14090" max="14090" width="13.6328125" style="101" customWidth="1"/>
    <col min="14091" max="14091" width="7.08984375" style="101" bestFit="1" customWidth="1"/>
    <col min="14092" max="14092" width="13.6328125" style="101" customWidth="1"/>
    <col min="14093" max="14093" width="7.08984375" style="101" customWidth="1"/>
    <col min="14094" max="14094" width="13.6328125" style="101" customWidth="1"/>
    <col min="14095" max="14095" width="7" style="101" customWidth="1"/>
    <col min="14096" max="14096" width="13.6328125" style="101" customWidth="1"/>
    <col min="14097" max="14097" width="7.36328125" style="101" bestFit="1" customWidth="1"/>
    <col min="14098" max="14098" width="13.6328125" style="101" customWidth="1"/>
    <col min="14099" max="14099" width="8.6328125" style="101" customWidth="1"/>
    <col min="14100" max="14100" width="15.6328125" style="101" customWidth="1"/>
    <col min="14101" max="14102" width="14.453125" style="101" bestFit="1" customWidth="1"/>
    <col min="14103" max="14108" width="0" style="101" hidden="1" customWidth="1"/>
    <col min="14109" max="14336" width="8.7265625" style="101"/>
    <col min="14337" max="14337" width="1.08984375" style="101" customWidth="1"/>
    <col min="14338" max="14338" width="6" style="101" bestFit="1" customWidth="1"/>
    <col min="14339" max="14339" width="8.6328125" style="101" customWidth="1"/>
    <col min="14340" max="14340" width="12.6328125" style="101" customWidth="1"/>
    <col min="14341" max="14341" width="7.453125" style="101" bestFit="1" customWidth="1"/>
    <col min="14342" max="14342" width="13.6328125" style="101" customWidth="1"/>
    <col min="14343" max="14343" width="6.90625" style="101" bestFit="1" customWidth="1"/>
    <col min="14344" max="14344" width="13.6328125" style="101" customWidth="1"/>
    <col min="14345" max="14345" width="7.08984375" style="101" bestFit="1" customWidth="1"/>
    <col min="14346" max="14346" width="13.6328125" style="101" customWidth="1"/>
    <col min="14347" max="14347" width="7.08984375" style="101" bestFit="1" customWidth="1"/>
    <col min="14348" max="14348" width="13.6328125" style="101" customWidth="1"/>
    <col min="14349" max="14349" width="7.08984375" style="101" customWidth="1"/>
    <col min="14350" max="14350" width="13.6328125" style="101" customWidth="1"/>
    <col min="14351" max="14351" width="7" style="101" customWidth="1"/>
    <col min="14352" max="14352" width="13.6328125" style="101" customWidth="1"/>
    <col min="14353" max="14353" width="7.36328125" style="101" bestFit="1" customWidth="1"/>
    <col min="14354" max="14354" width="13.6328125" style="101" customWidth="1"/>
    <col min="14355" max="14355" width="8.6328125" style="101" customWidth="1"/>
    <col min="14356" max="14356" width="15.6328125" style="101" customWidth="1"/>
    <col min="14357" max="14358" width="14.453125" style="101" bestFit="1" customWidth="1"/>
    <col min="14359" max="14364" width="0" style="101" hidden="1" customWidth="1"/>
    <col min="14365" max="14592" width="8.7265625" style="101"/>
    <col min="14593" max="14593" width="1.08984375" style="101" customWidth="1"/>
    <col min="14594" max="14594" width="6" style="101" bestFit="1" customWidth="1"/>
    <col min="14595" max="14595" width="8.6328125" style="101" customWidth="1"/>
    <col min="14596" max="14596" width="12.6328125" style="101" customWidth="1"/>
    <col min="14597" max="14597" width="7.453125" style="101" bestFit="1" customWidth="1"/>
    <col min="14598" max="14598" width="13.6328125" style="101" customWidth="1"/>
    <col min="14599" max="14599" width="6.90625" style="101" bestFit="1" customWidth="1"/>
    <col min="14600" max="14600" width="13.6328125" style="101" customWidth="1"/>
    <col min="14601" max="14601" width="7.08984375" style="101" bestFit="1" customWidth="1"/>
    <col min="14602" max="14602" width="13.6328125" style="101" customWidth="1"/>
    <col min="14603" max="14603" width="7.08984375" style="101" bestFit="1" customWidth="1"/>
    <col min="14604" max="14604" width="13.6328125" style="101" customWidth="1"/>
    <col min="14605" max="14605" width="7.08984375" style="101" customWidth="1"/>
    <col min="14606" max="14606" width="13.6328125" style="101" customWidth="1"/>
    <col min="14607" max="14607" width="7" style="101" customWidth="1"/>
    <col min="14608" max="14608" width="13.6328125" style="101" customWidth="1"/>
    <col min="14609" max="14609" width="7.36328125" style="101" bestFit="1" customWidth="1"/>
    <col min="14610" max="14610" width="13.6328125" style="101" customWidth="1"/>
    <col min="14611" max="14611" width="8.6328125" style="101" customWidth="1"/>
    <col min="14612" max="14612" width="15.6328125" style="101" customWidth="1"/>
    <col min="14613" max="14614" width="14.453125" style="101" bestFit="1" customWidth="1"/>
    <col min="14615" max="14620" width="0" style="101" hidden="1" customWidth="1"/>
    <col min="14621" max="14848" width="8.7265625" style="101"/>
    <col min="14849" max="14849" width="1.08984375" style="101" customWidth="1"/>
    <col min="14850" max="14850" width="6" style="101" bestFit="1" customWidth="1"/>
    <col min="14851" max="14851" width="8.6328125" style="101" customWidth="1"/>
    <col min="14852" max="14852" width="12.6328125" style="101" customWidth="1"/>
    <col min="14853" max="14853" width="7.453125" style="101" bestFit="1" customWidth="1"/>
    <col min="14854" max="14854" width="13.6328125" style="101" customWidth="1"/>
    <col min="14855" max="14855" width="6.90625" style="101" bestFit="1" customWidth="1"/>
    <col min="14856" max="14856" width="13.6328125" style="101" customWidth="1"/>
    <col min="14857" max="14857" width="7.08984375" style="101" bestFit="1" customWidth="1"/>
    <col min="14858" max="14858" width="13.6328125" style="101" customWidth="1"/>
    <col min="14859" max="14859" width="7.08984375" style="101" bestFit="1" customWidth="1"/>
    <col min="14860" max="14860" width="13.6328125" style="101" customWidth="1"/>
    <col min="14861" max="14861" width="7.08984375" style="101" customWidth="1"/>
    <col min="14862" max="14862" width="13.6328125" style="101" customWidth="1"/>
    <col min="14863" max="14863" width="7" style="101" customWidth="1"/>
    <col min="14864" max="14864" width="13.6328125" style="101" customWidth="1"/>
    <col min="14865" max="14865" width="7.36328125" style="101" bestFit="1" customWidth="1"/>
    <col min="14866" max="14866" width="13.6328125" style="101" customWidth="1"/>
    <col min="14867" max="14867" width="8.6328125" style="101" customWidth="1"/>
    <col min="14868" max="14868" width="15.6328125" style="101" customWidth="1"/>
    <col min="14869" max="14870" width="14.453125" style="101" bestFit="1" customWidth="1"/>
    <col min="14871" max="14876" width="0" style="101" hidden="1" customWidth="1"/>
    <col min="14877" max="15104" width="8.7265625" style="101"/>
    <col min="15105" max="15105" width="1.08984375" style="101" customWidth="1"/>
    <col min="15106" max="15106" width="6" style="101" bestFit="1" customWidth="1"/>
    <col min="15107" max="15107" width="8.6328125" style="101" customWidth="1"/>
    <col min="15108" max="15108" width="12.6328125" style="101" customWidth="1"/>
    <col min="15109" max="15109" width="7.453125" style="101" bestFit="1" customWidth="1"/>
    <col min="15110" max="15110" width="13.6328125" style="101" customWidth="1"/>
    <col min="15111" max="15111" width="6.90625" style="101" bestFit="1" customWidth="1"/>
    <col min="15112" max="15112" width="13.6328125" style="101" customWidth="1"/>
    <col min="15113" max="15113" width="7.08984375" style="101" bestFit="1" customWidth="1"/>
    <col min="15114" max="15114" width="13.6328125" style="101" customWidth="1"/>
    <col min="15115" max="15115" width="7.08984375" style="101" bestFit="1" customWidth="1"/>
    <col min="15116" max="15116" width="13.6328125" style="101" customWidth="1"/>
    <col min="15117" max="15117" width="7.08984375" style="101" customWidth="1"/>
    <col min="15118" max="15118" width="13.6328125" style="101" customWidth="1"/>
    <col min="15119" max="15119" width="7" style="101" customWidth="1"/>
    <col min="15120" max="15120" width="13.6328125" style="101" customWidth="1"/>
    <col min="15121" max="15121" width="7.36328125" style="101" bestFit="1" customWidth="1"/>
    <col min="15122" max="15122" width="13.6328125" style="101" customWidth="1"/>
    <col min="15123" max="15123" width="8.6328125" style="101" customWidth="1"/>
    <col min="15124" max="15124" width="15.6328125" style="101" customWidth="1"/>
    <col min="15125" max="15126" width="14.453125" style="101" bestFit="1" customWidth="1"/>
    <col min="15127" max="15132" width="0" style="101" hidden="1" customWidth="1"/>
    <col min="15133" max="15360" width="8.7265625" style="101"/>
    <col min="15361" max="15361" width="1.08984375" style="101" customWidth="1"/>
    <col min="15362" max="15362" width="6" style="101" bestFit="1" customWidth="1"/>
    <col min="15363" max="15363" width="8.6328125" style="101" customWidth="1"/>
    <col min="15364" max="15364" width="12.6328125" style="101" customWidth="1"/>
    <col min="15365" max="15365" width="7.453125" style="101" bestFit="1" customWidth="1"/>
    <col min="15366" max="15366" width="13.6328125" style="101" customWidth="1"/>
    <col min="15367" max="15367" width="6.90625" style="101" bestFit="1" customWidth="1"/>
    <col min="15368" max="15368" width="13.6328125" style="101" customWidth="1"/>
    <col min="15369" max="15369" width="7.08984375" style="101" bestFit="1" customWidth="1"/>
    <col min="15370" max="15370" width="13.6328125" style="101" customWidth="1"/>
    <col min="15371" max="15371" width="7.08984375" style="101" bestFit="1" customWidth="1"/>
    <col min="15372" max="15372" width="13.6328125" style="101" customWidth="1"/>
    <col min="15373" max="15373" width="7.08984375" style="101" customWidth="1"/>
    <col min="15374" max="15374" width="13.6328125" style="101" customWidth="1"/>
    <col min="15375" max="15375" width="7" style="101" customWidth="1"/>
    <col min="15376" max="15376" width="13.6328125" style="101" customWidth="1"/>
    <col min="15377" max="15377" width="7.36328125" style="101" bestFit="1" customWidth="1"/>
    <col min="15378" max="15378" width="13.6328125" style="101" customWidth="1"/>
    <col min="15379" max="15379" width="8.6328125" style="101" customWidth="1"/>
    <col min="15380" max="15380" width="15.6328125" style="101" customWidth="1"/>
    <col min="15381" max="15382" width="14.453125" style="101" bestFit="1" customWidth="1"/>
    <col min="15383" max="15388" width="0" style="101" hidden="1" customWidth="1"/>
    <col min="15389" max="15616" width="8.7265625" style="101"/>
    <col min="15617" max="15617" width="1.08984375" style="101" customWidth="1"/>
    <col min="15618" max="15618" width="6" style="101" bestFit="1" customWidth="1"/>
    <col min="15619" max="15619" width="8.6328125" style="101" customWidth="1"/>
    <col min="15620" max="15620" width="12.6328125" style="101" customWidth="1"/>
    <col min="15621" max="15621" width="7.453125" style="101" bestFit="1" customWidth="1"/>
    <col min="15622" max="15622" width="13.6328125" style="101" customWidth="1"/>
    <col min="15623" max="15623" width="6.90625" style="101" bestFit="1" customWidth="1"/>
    <col min="15624" max="15624" width="13.6328125" style="101" customWidth="1"/>
    <col min="15625" max="15625" width="7.08984375" style="101" bestFit="1" customWidth="1"/>
    <col min="15626" max="15626" width="13.6328125" style="101" customWidth="1"/>
    <col min="15627" max="15627" width="7.08984375" style="101" bestFit="1" customWidth="1"/>
    <col min="15628" max="15628" width="13.6328125" style="101" customWidth="1"/>
    <col min="15629" max="15629" width="7.08984375" style="101" customWidth="1"/>
    <col min="15630" max="15630" width="13.6328125" style="101" customWidth="1"/>
    <col min="15631" max="15631" width="7" style="101" customWidth="1"/>
    <col min="15632" max="15632" width="13.6328125" style="101" customWidth="1"/>
    <col min="15633" max="15633" width="7.36328125" style="101" bestFit="1" customWidth="1"/>
    <col min="15634" max="15634" width="13.6328125" style="101" customWidth="1"/>
    <col min="15635" max="15635" width="8.6328125" style="101" customWidth="1"/>
    <col min="15636" max="15636" width="15.6328125" style="101" customWidth="1"/>
    <col min="15637" max="15638" width="14.453125" style="101" bestFit="1" customWidth="1"/>
    <col min="15639" max="15644" width="0" style="101" hidden="1" customWidth="1"/>
    <col min="15645" max="15872" width="8.7265625" style="101"/>
    <col min="15873" max="15873" width="1.08984375" style="101" customWidth="1"/>
    <col min="15874" max="15874" width="6" style="101" bestFit="1" customWidth="1"/>
    <col min="15875" max="15875" width="8.6328125" style="101" customWidth="1"/>
    <col min="15876" max="15876" width="12.6328125" style="101" customWidth="1"/>
    <col min="15877" max="15877" width="7.453125" style="101" bestFit="1" customWidth="1"/>
    <col min="15878" max="15878" width="13.6328125" style="101" customWidth="1"/>
    <col min="15879" max="15879" width="6.90625" style="101" bestFit="1" customWidth="1"/>
    <col min="15880" max="15880" width="13.6328125" style="101" customWidth="1"/>
    <col min="15881" max="15881" width="7.08984375" style="101" bestFit="1" customWidth="1"/>
    <col min="15882" max="15882" width="13.6328125" style="101" customWidth="1"/>
    <col min="15883" max="15883" width="7.08984375" style="101" bestFit="1" customWidth="1"/>
    <col min="15884" max="15884" width="13.6328125" style="101" customWidth="1"/>
    <col min="15885" max="15885" width="7.08984375" style="101" customWidth="1"/>
    <col min="15886" max="15886" width="13.6328125" style="101" customWidth="1"/>
    <col min="15887" max="15887" width="7" style="101" customWidth="1"/>
    <col min="15888" max="15888" width="13.6328125" style="101" customWidth="1"/>
    <col min="15889" max="15889" width="7.36328125" style="101" bestFit="1" customWidth="1"/>
    <col min="15890" max="15890" width="13.6328125" style="101" customWidth="1"/>
    <col min="15891" max="15891" width="8.6328125" style="101" customWidth="1"/>
    <col min="15892" max="15892" width="15.6328125" style="101" customWidth="1"/>
    <col min="15893" max="15894" width="14.453125" style="101" bestFit="1" customWidth="1"/>
    <col min="15895" max="15900" width="0" style="101" hidden="1" customWidth="1"/>
    <col min="15901" max="16128" width="8.7265625" style="101"/>
    <col min="16129" max="16129" width="1.08984375" style="101" customWidth="1"/>
    <col min="16130" max="16130" width="6" style="101" bestFit="1" customWidth="1"/>
    <col min="16131" max="16131" width="8.6328125" style="101" customWidth="1"/>
    <col min="16132" max="16132" width="12.6328125" style="101" customWidth="1"/>
    <col min="16133" max="16133" width="7.453125" style="101" bestFit="1" customWidth="1"/>
    <col min="16134" max="16134" width="13.6328125" style="101" customWidth="1"/>
    <col min="16135" max="16135" width="6.90625" style="101" bestFit="1" customWidth="1"/>
    <col min="16136" max="16136" width="13.6328125" style="101" customWidth="1"/>
    <col min="16137" max="16137" width="7.08984375" style="101" bestFit="1" customWidth="1"/>
    <col min="16138" max="16138" width="13.6328125" style="101" customWidth="1"/>
    <col min="16139" max="16139" width="7.08984375" style="101" bestFit="1" customWidth="1"/>
    <col min="16140" max="16140" width="13.6328125" style="101" customWidth="1"/>
    <col min="16141" max="16141" width="7.08984375" style="101" customWidth="1"/>
    <col min="16142" max="16142" width="13.6328125" style="101" customWidth="1"/>
    <col min="16143" max="16143" width="7" style="101" customWidth="1"/>
    <col min="16144" max="16144" width="13.6328125" style="101" customWidth="1"/>
    <col min="16145" max="16145" width="7.36328125" style="101" bestFit="1" customWidth="1"/>
    <col min="16146" max="16146" width="13.6328125" style="101" customWidth="1"/>
    <col min="16147" max="16147" width="8.6328125" style="101" customWidth="1"/>
    <col min="16148" max="16148" width="15.6328125" style="101" customWidth="1"/>
    <col min="16149" max="16150" width="14.453125" style="101" bestFit="1" customWidth="1"/>
    <col min="16151" max="16156" width="0" style="101" hidden="1" customWidth="1"/>
    <col min="16157" max="16384" width="8.7265625" style="101"/>
  </cols>
  <sheetData>
    <row r="1" spans="2:31" ht="15" customHeight="1" thickBot="1">
      <c r="B1" s="101" t="s">
        <v>207</v>
      </c>
      <c r="T1" s="101" t="s">
        <v>165</v>
      </c>
      <c r="U1" s="102">
        <v>38000000</v>
      </c>
      <c r="Y1" s="101" t="s">
        <v>208</v>
      </c>
      <c r="Z1" s="103">
        <f>1+(2.3/12)</f>
        <v>1.1916666666666667</v>
      </c>
      <c r="AA1" s="103">
        <f>IF(W3="○",Z1,1)</f>
        <v>1.1916666666666667</v>
      </c>
    </row>
    <row r="2" spans="2:31" ht="15" customHeight="1">
      <c r="B2" s="464" t="s">
        <v>182</v>
      </c>
      <c r="C2" s="466" t="s">
        <v>209</v>
      </c>
      <c r="D2" s="466" t="s">
        <v>183</v>
      </c>
      <c r="E2" s="458" t="s">
        <v>157</v>
      </c>
      <c r="F2" s="459"/>
      <c r="G2" s="458" t="s">
        <v>210</v>
      </c>
      <c r="H2" s="459"/>
      <c r="I2" s="458" t="s">
        <v>211</v>
      </c>
      <c r="J2" s="459"/>
      <c r="K2" s="458" t="s">
        <v>212</v>
      </c>
      <c r="L2" s="459"/>
      <c r="M2" s="458" t="s">
        <v>213</v>
      </c>
      <c r="N2" s="459"/>
      <c r="O2" s="458" t="s">
        <v>162</v>
      </c>
      <c r="P2" s="459"/>
      <c r="Q2" s="458" t="s">
        <v>214</v>
      </c>
      <c r="R2" s="459"/>
      <c r="S2" s="460" t="s">
        <v>215</v>
      </c>
      <c r="T2" s="104" t="s">
        <v>216</v>
      </c>
      <c r="U2" s="462" t="s">
        <v>217</v>
      </c>
      <c r="W2" s="101" t="s">
        <v>208</v>
      </c>
      <c r="X2" s="104" t="s">
        <v>166</v>
      </c>
      <c r="Y2" s="101" t="s">
        <v>218</v>
      </c>
      <c r="Z2" s="105">
        <v>75000</v>
      </c>
      <c r="AA2" s="105">
        <f>IF(W5="○",Z2,0)</f>
        <v>0</v>
      </c>
    </row>
    <row r="3" spans="2:31" ht="15" customHeight="1" thickBot="1">
      <c r="B3" s="465"/>
      <c r="C3" s="461"/>
      <c r="D3" s="461"/>
      <c r="E3" s="106" t="s">
        <v>219</v>
      </c>
      <c r="F3" s="106" t="s">
        <v>220</v>
      </c>
      <c r="G3" s="106" t="s">
        <v>219</v>
      </c>
      <c r="H3" s="106" t="s">
        <v>220</v>
      </c>
      <c r="I3" s="106" t="s">
        <v>219</v>
      </c>
      <c r="J3" s="106" t="s">
        <v>220</v>
      </c>
      <c r="K3" s="106" t="s">
        <v>219</v>
      </c>
      <c r="L3" s="106" t="s">
        <v>220</v>
      </c>
      <c r="M3" s="106" t="s">
        <v>219</v>
      </c>
      <c r="N3" s="106" t="s">
        <v>220</v>
      </c>
      <c r="O3" s="106" t="s">
        <v>219</v>
      </c>
      <c r="P3" s="106" t="s">
        <v>220</v>
      </c>
      <c r="Q3" s="106" t="s">
        <v>219</v>
      </c>
      <c r="R3" s="106" t="s">
        <v>220</v>
      </c>
      <c r="S3" s="461"/>
      <c r="T3" s="106" t="s">
        <v>165</v>
      </c>
      <c r="U3" s="463"/>
      <c r="W3" s="101" t="s">
        <v>221</v>
      </c>
      <c r="X3" s="106" t="s">
        <v>222</v>
      </c>
      <c r="Y3" s="101" t="s">
        <v>223</v>
      </c>
      <c r="Z3" s="105">
        <v>58000</v>
      </c>
      <c r="AA3" s="105">
        <f>IF(W7="○",Z3,0)</f>
        <v>0</v>
      </c>
    </row>
    <row r="4" spans="2:31" ht="15" customHeight="1" thickTop="1">
      <c r="B4" s="456">
        <v>1</v>
      </c>
      <c r="C4" s="444" t="s">
        <v>73</v>
      </c>
      <c r="D4" s="457" t="s">
        <v>154</v>
      </c>
      <c r="E4" s="440">
        <v>0.5</v>
      </c>
      <c r="F4" s="41">
        <f>$X4*E4</f>
        <v>465000</v>
      </c>
      <c r="G4" s="440">
        <v>0.5</v>
      </c>
      <c r="H4" s="41">
        <f>$X$4*G4</f>
        <v>465000</v>
      </c>
      <c r="I4" s="440">
        <v>0.5</v>
      </c>
      <c r="J4" s="41">
        <f>$X$4*I4</f>
        <v>465000</v>
      </c>
      <c r="K4" s="440">
        <v>0.5</v>
      </c>
      <c r="L4" s="41">
        <f>$X$4*K4</f>
        <v>465000</v>
      </c>
      <c r="M4" s="440">
        <v>0.5</v>
      </c>
      <c r="N4" s="41">
        <f>$X$4*M4</f>
        <v>465000</v>
      </c>
      <c r="O4" s="440">
        <v>0.5</v>
      </c>
      <c r="P4" s="41">
        <f>$X$4*O4</f>
        <v>465000</v>
      </c>
      <c r="Q4" s="440">
        <v>0</v>
      </c>
      <c r="R4" s="41">
        <f>$X$4*Q4</f>
        <v>0</v>
      </c>
      <c r="S4" s="455">
        <f>SUMIF($E$3:$R$3,$E$3,E4:R5)</f>
        <v>3</v>
      </c>
      <c r="T4" s="107">
        <f t="shared" ref="T4:T47" si="0">SUMIF($E$3:$R$3,$F$3,E4:R4)</f>
        <v>2790000</v>
      </c>
      <c r="U4" s="108">
        <f>T5-T4</f>
        <v>-540000</v>
      </c>
      <c r="W4" s="101" t="s">
        <v>218</v>
      </c>
      <c r="X4" s="41">
        <f>ROUNDUP((Z4+AB4)+$AA$2+$AA$3,-4)</f>
        <v>930000</v>
      </c>
      <c r="Y4" s="101" t="s">
        <v>166</v>
      </c>
      <c r="Z4" s="102">
        <v>800000</v>
      </c>
      <c r="AB4" s="109">
        <v>130000</v>
      </c>
      <c r="AC4" s="101">
        <v>384590</v>
      </c>
      <c r="AE4" s="101">
        <v>1603077</v>
      </c>
    </row>
    <row r="5" spans="2:31" ht="15" customHeight="1">
      <c r="B5" s="443"/>
      <c r="C5" s="365" t="s">
        <v>224</v>
      </c>
      <c r="D5" s="440"/>
      <c r="E5" s="430"/>
      <c r="F5" s="41">
        <v>450000</v>
      </c>
      <c r="G5" s="430"/>
      <c r="H5" s="41">
        <v>450000</v>
      </c>
      <c r="I5" s="430"/>
      <c r="J5" s="41">
        <v>450000</v>
      </c>
      <c r="K5" s="430"/>
      <c r="L5" s="41">
        <v>450000</v>
      </c>
      <c r="M5" s="430"/>
      <c r="N5" s="41">
        <v>450000</v>
      </c>
      <c r="O5" s="430"/>
      <c r="P5" s="41">
        <v>0</v>
      </c>
      <c r="Q5" s="430"/>
      <c r="R5" s="41">
        <v>0</v>
      </c>
      <c r="S5" s="398"/>
      <c r="T5" s="107">
        <f t="shared" si="0"/>
        <v>2250000</v>
      </c>
      <c r="U5" s="110">
        <f>U4/T5</f>
        <v>-0.24</v>
      </c>
      <c r="W5" s="101" t="s">
        <v>225</v>
      </c>
      <c r="X5" s="41">
        <v>900000</v>
      </c>
      <c r="Y5" s="101" t="s">
        <v>226</v>
      </c>
      <c r="Z5" s="102"/>
    </row>
    <row r="6" spans="2:31" ht="15" customHeight="1">
      <c r="B6" s="452">
        <v>2</v>
      </c>
      <c r="C6" s="444" t="s">
        <v>73</v>
      </c>
      <c r="D6" s="433" t="s">
        <v>185</v>
      </c>
      <c r="E6" s="433">
        <v>1</v>
      </c>
      <c r="F6" s="41">
        <f>$X6*E6</f>
        <v>610000</v>
      </c>
      <c r="G6" s="433">
        <v>1</v>
      </c>
      <c r="H6" s="41">
        <f>$X6*G6</f>
        <v>610000</v>
      </c>
      <c r="I6" s="433">
        <v>1</v>
      </c>
      <c r="J6" s="41">
        <f>$X6*I6</f>
        <v>610000</v>
      </c>
      <c r="K6" s="433">
        <v>1</v>
      </c>
      <c r="L6" s="41">
        <f>$X6*K6</f>
        <v>610000</v>
      </c>
      <c r="M6" s="433">
        <v>1</v>
      </c>
      <c r="N6" s="41">
        <f>$X6*M6</f>
        <v>610000</v>
      </c>
      <c r="O6" s="454"/>
      <c r="P6" s="111"/>
      <c r="Q6" s="413"/>
      <c r="R6" s="112"/>
      <c r="S6" s="450">
        <f>SUMIF($E$3:$R$3,$E$3,E6:R7)</f>
        <v>5</v>
      </c>
      <c r="T6" s="113">
        <f t="shared" si="0"/>
        <v>3050000</v>
      </c>
      <c r="U6" s="114">
        <f>T7-T6</f>
        <v>870000</v>
      </c>
      <c r="W6" s="101" t="s">
        <v>223</v>
      </c>
      <c r="X6" s="115">
        <f>ROUNDUP((Z6+AB6)+$AA$2+$AA$3,-4)</f>
        <v>610000</v>
      </c>
      <c r="Y6" s="101" t="s">
        <v>166</v>
      </c>
      <c r="Z6" s="102">
        <v>523810</v>
      </c>
      <c r="AB6" s="109">
        <v>80000</v>
      </c>
    </row>
    <row r="7" spans="2:31" ht="15" customHeight="1">
      <c r="B7" s="443"/>
      <c r="C7" s="365" t="s">
        <v>224</v>
      </c>
      <c r="D7" s="440"/>
      <c r="E7" s="440"/>
      <c r="F7" s="41">
        <v>900000</v>
      </c>
      <c r="G7" s="440"/>
      <c r="H7" s="41">
        <v>900000</v>
      </c>
      <c r="I7" s="440"/>
      <c r="J7" s="41">
        <v>900000</v>
      </c>
      <c r="K7" s="440"/>
      <c r="L7" s="41">
        <v>610000</v>
      </c>
      <c r="M7" s="440"/>
      <c r="N7" s="41">
        <v>610000</v>
      </c>
      <c r="O7" s="438"/>
      <c r="P7" s="116"/>
      <c r="Q7" s="413"/>
      <c r="R7" s="117"/>
      <c r="S7" s="398"/>
      <c r="T7" s="113">
        <f t="shared" si="0"/>
        <v>3920000</v>
      </c>
      <c r="U7" s="110">
        <f>U6/T7</f>
        <v>0.22193877551020408</v>
      </c>
      <c r="W7" s="101" t="s">
        <v>225</v>
      </c>
      <c r="X7" s="41">
        <v>900000</v>
      </c>
      <c r="Y7" s="101" t="s">
        <v>226</v>
      </c>
      <c r="Z7" s="102"/>
    </row>
    <row r="8" spans="2:31" ht="15" customHeight="1">
      <c r="B8" s="452">
        <v>3</v>
      </c>
      <c r="C8" s="444" t="s">
        <v>73</v>
      </c>
      <c r="D8" s="433" t="s">
        <v>186</v>
      </c>
      <c r="E8" s="433">
        <v>1</v>
      </c>
      <c r="F8" s="41">
        <f>$X8*E8</f>
        <v>720000</v>
      </c>
      <c r="G8" s="433">
        <v>1</v>
      </c>
      <c r="H8" s="41">
        <f>$X8*G8</f>
        <v>720000</v>
      </c>
      <c r="I8" s="433">
        <v>1</v>
      </c>
      <c r="J8" s="41">
        <f>$X8*I8</f>
        <v>720000</v>
      </c>
      <c r="K8" s="433">
        <v>1</v>
      </c>
      <c r="L8" s="41">
        <f>$X8*K8</f>
        <v>720000</v>
      </c>
      <c r="M8" s="433">
        <v>1</v>
      </c>
      <c r="N8" s="41">
        <f>$X8*M8</f>
        <v>720000</v>
      </c>
      <c r="O8" s="433">
        <v>1</v>
      </c>
      <c r="P8" s="41">
        <f>$X8*O8</f>
        <v>720000</v>
      </c>
      <c r="Q8" s="413"/>
      <c r="R8" s="117"/>
      <c r="S8" s="450">
        <f>SUMIF($E$3:$R$3,$E$3,E8:R9)</f>
        <v>6</v>
      </c>
      <c r="T8" s="113">
        <f>SUMIF($E$3:$R$3,$F$3,E8:R8)</f>
        <v>4320000</v>
      </c>
      <c r="U8" s="114">
        <f>T9-T8</f>
        <v>-180000</v>
      </c>
      <c r="X8" s="115">
        <f>ROUNDUP((Z8+AB8)+$AA$2+$AA$3,-4)</f>
        <v>720000</v>
      </c>
      <c r="Y8" s="101" t="s">
        <v>166</v>
      </c>
      <c r="Z8" s="102">
        <v>618004</v>
      </c>
      <c r="AB8" s="109">
        <v>100000</v>
      </c>
    </row>
    <row r="9" spans="2:31" ht="15" customHeight="1">
      <c r="B9" s="443"/>
      <c r="C9" s="365" t="s">
        <v>227</v>
      </c>
      <c r="D9" s="440"/>
      <c r="E9" s="440"/>
      <c r="F9" s="41">
        <v>900000</v>
      </c>
      <c r="G9" s="440"/>
      <c r="H9" s="41">
        <v>900000</v>
      </c>
      <c r="I9" s="440"/>
      <c r="J9" s="41">
        <v>900000</v>
      </c>
      <c r="K9" s="440"/>
      <c r="L9" s="41">
        <v>720000</v>
      </c>
      <c r="M9" s="440"/>
      <c r="N9" s="41">
        <v>720000</v>
      </c>
      <c r="O9" s="440"/>
      <c r="P9" s="41">
        <v>0</v>
      </c>
      <c r="Q9" s="413"/>
      <c r="R9" s="117"/>
      <c r="S9" s="398"/>
      <c r="T9" s="113">
        <f t="shared" si="0"/>
        <v>4140000</v>
      </c>
      <c r="U9" s="110">
        <f>U8/T9</f>
        <v>-4.3478260869565216E-2</v>
      </c>
      <c r="X9" s="41">
        <v>900000</v>
      </c>
      <c r="Y9" s="101" t="s">
        <v>226</v>
      </c>
      <c r="Z9" s="102"/>
    </row>
    <row r="10" spans="2:31" ht="15" customHeight="1">
      <c r="B10" s="452">
        <v>4</v>
      </c>
      <c r="C10" s="444" t="s">
        <v>73</v>
      </c>
      <c r="D10" s="433" t="s">
        <v>187</v>
      </c>
      <c r="E10" s="433">
        <v>1</v>
      </c>
      <c r="F10" s="41">
        <f>$X10*E10</f>
        <v>620000</v>
      </c>
      <c r="G10" s="433">
        <v>1</v>
      </c>
      <c r="H10" s="41">
        <f>$X10*G10</f>
        <v>620000</v>
      </c>
      <c r="I10" s="433">
        <v>1</v>
      </c>
      <c r="J10" s="41">
        <f>$X10*I10</f>
        <v>620000</v>
      </c>
      <c r="K10" s="433">
        <v>1</v>
      </c>
      <c r="L10" s="41">
        <f>$X10*K10</f>
        <v>620000</v>
      </c>
      <c r="M10" s="433">
        <v>1</v>
      </c>
      <c r="N10" s="41">
        <f>$X10*M10</f>
        <v>620000</v>
      </c>
      <c r="O10" s="433">
        <v>1</v>
      </c>
      <c r="P10" s="41">
        <f>$X10*O10</f>
        <v>620000</v>
      </c>
      <c r="Q10" s="433">
        <v>1</v>
      </c>
      <c r="R10" s="41">
        <f>$X10*Q10</f>
        <v>620000</v>
      </c>
      <c r="S10" s="450">
        <f>SUMIF($E$3:$R$3,$E$3,E10:R11)</f>
        <v>7</v>
      </c>
      <c r="T10" s="113">
        <f t="shared" si="0"/>
        <v>4340000</v>
      </c>
      <c r="U10" s="114">
        <f>T11-T10</f>
        <v>-400000</v>
      </c>
      <c r="X10" s="115">
        <f>ROUNDUP((Z10+AB10)+$AA$2+$AA$3,-4)</f>
        <v>620000</v>
      </c>
      <c r="Y10" s="101" t="s">
        <v>166</v>
      </c>
      <c r="Z10" s="102">
        <v>567480</v>
      </c>
      <c r="AB10" s="101">
        <v>50000</v>
      </c>
    </row>
    <row r="11" spans="2:31" ht="15" customHeight="1">
      <c r="B11" s="443"/>
      <c r="C11" s="365" t="s">
        <v>227</v>
      </c>
      <c r="D11" s="440"/>
      <c r="E11" s="440"/>
      <c r="F11" s="41">
        <v>900000</v>
      </c>
      <c r="G11" s="440"/>
      <c r="H11" s="41">
        <v>900000</v>
      </c>
      <c r="I11" s="440"/>
      <c r="J11" s="41">
        <v>900000</v>
      </c>
      <c r="K11" s="440"/>
      <c r="L11" s="41">
        <v>620000</v>
      </c>
      <c r="M11" s="440"/>
      <c r="N11" s="41">
        <v>620000</v>
      </c>
      <c r="O11" s="440"/>
      <c r="P11" s="41">
        <v>0</v>
      </c>
      <c r="Q11" s="440"/>
      <c r="R11" s="41">
        <v>0</v>
      </c>
      <c r="S11" s="398"/>
      <c r="T11" s="113">
        <f t="shared" si="0"/>
        <v>3940000</v>
      </c>
      <c r="U11" s="110">
        <f>U10/T11</f>
        <v>-0.10152284263959391</v>
      </c>
      <c r="X11" s="41">
        <v>900000</v>
      </c>
      <c r="Y11" s="101" t="s">
        <v>226</v>
      </c>
      <c r="Z11" s="102"/>
    </row>
    <row r="12" spans="2:31" ht="15" customHeight="1">
      <c r="B12" s="452">
        <v>5</v>
      </c>
      <c r="C12" s="444" t="s">
        <v>73</v>
      </c>
      <c r="D12" s="433" t="s">
        <v>188</v>
      </c>
      <c r="E12" s="438"/>
      <c r="F12" s="116"/>
      <c r="G12" s="433">
        <v>1</v>
      </c>
      <c r="H12" s="41">
        <f>$X12*G12</f>
        <v>560000</v>
      </c>
      <c r="I12" s="118"/>
      <c r="J12" s="111"/>
      <c r="K12" s="445"/>
      <c r="L12" s="111"/>
      <c r="M12" s="445"/>
      <c r="N12" s="111"/>
      <c r="O12" s="445"/>
      <c r="P12" s="111"/>
      <c r="Q12" s="413"/>
      <c r="R12" s="117"/>
      <c r="S12" s="450">
        <f>SUMIF($E$3:$R$3,$E$3,E12:R13)</f>
        <v>1</v>
      </c>
      <c r="T12" s="113">
        <f t="shared" si="0"/>
        <v>560000</v>
      </c>
      <c r="U12" s="114">
        <f>T13-T12</f>
        <v>340000</v>
      </c>
      <c r="X12" s="115">
        <f>ROUNDUP((Z12+AB12)+$AA$2+$AA$3,-4)</f>
        <v>560000</v>
      </c>
      <c r="Y12" s="101" t="s">
        <v>166</v>
      </c>
      <c r="Z12" s="102">
        <v>550000</v>
      </c>
      <c r="AB12" s="101">
        <v>10000</v>
      </c>
    </row>
    <row r="13" spans="2:31" ht="15" customHeight="1">
      <c r="B13" s="443"/>
      <c r="C13" s="365" t="s">
        <v>227</v>
      </c>
      <c r="D13" s="440"/>
      <c r="E13" s="438"/>
      <c r="F13" s="116"/>
      <c r="G13" s="440"/>
      <c r="H13" s="41">
        <v>900000</v>
      </c>
      <c r="I13" s="119"/>
      <c r="J13" s="116"/>
      <c r="K13" s="413"/>
      <c r="L13" s="116"/>
      <c r="M13" s="413"/>
      <c r="N13" s="116"/>
      <c r="O13" s="413"/>
      <c r="P13" s="116"/>
      <c r="Q13" s="413"/>
      <c r="R13" s="117"/>
      <c r="S13" s="398"/>
      <c r="T13" s="113">
        <f t="shared" si="0"/>
        <v>900000</v>
      </c>
      <c r="U13" s="110">
        <f>U12/T13</f>
        <v>0.37777777777777777</v>
      </c>
      <c r="X13" s="41">
        <v>900000</v>
      </c>
      <c r="Y13" s="101" t="s">
        <v>226</v>
      </c>
      <c r="Z13" s="102"/>
    </row>
    <row r="14" spans="2:31" ht="15" customHeight="1">
      <c r="B14" s="452">
        <v>6</v>
      </c>
      <c r="C14" s="444" t="s">
        <v>73</v>
      </c>
      <c r="D14" s="433" t="s">
        <v>189</v>
      </c>
      <c r="E14" s="438"/>
      <c r="F14" s="116"/>
      <c r="G14" s="445"/>
      <c r="H14" s="111"/>
      <c r="I14" s="120"/>
      <c r="J14" s="116"/>
      <c r="K14" s="433">
        <v>1</v>
      </c>
      <c r="L14" s="41">
        <f>$X14*K14</f>
        <v>440000</v>
      </c>
      <c r="M14" s="453">
        <v>1</v>
      </c>
      <c r="N14" s="218">
        <f>$X14*M14</f>
        <v>440000</v>
      </c>
      <c r="O14" s="413"/>
      <c r="P14" s="116"/>
      <c r="Q14" s="413"/>
      <c r="R14" s="117"/>
      <c r="S14" s="450">
        <f>SUMIF($E$3:$R$3,$E$3,E14:R15)</f>
        <v>2</v>
      </c>
      <c r="T14" s="113">
        <f>SUMIF($E$3:$R$3,$F$3,E14:R14)</f>
        <v>880000</v>
      </c>
      <c r="U14" s="114">
        <f>T15-T14</f>
        <v>0</v>
      </c>
      <c r="X14" s="115">
        <f>ROUNDUP((Z14+AB14)+$AA$2+$AA$3,-4)</f>
        <v>440000</v>
      </c>
      <c r="Y14" s="101" t="s">
        <v>166</v>
      </c>
      <c r="Z14" s="102">
        <v>379834</v>
      </c>
      <c r="AB14" s="101">
        <v>60000</v>
      </c>
    </row>
    <row r="15" spans="2:31" ht="15" customHeight="1">
      <c r="B15" s="443"/>
      <c r="C15" s="365" t="s">
        <v>227</v>
      </c>
      <c r="D15" s="440"/>
      <c r="E15" s="438"/>
      <c r="F15" s="116"/>
      <c r="G15" s="413"/>
      <c r="H15" s="116"/>
      <c r="I15" s="120"/>
      <c r="J15" s="116"/>
      <c r="K15" s="440"/>
      <c r="L15" s="41">
        <v>440000</v>
      </c>
      <c r="M15" s="448"/>
      <c r="N15" s="218">
        <v>440000</v>
      </c>
      <c r="O15" s="413"/>
      <c r="P15" s="116"/>
      <c r="Q15" s="413"/>
      <c r="R15" s="117"/>
      <c r="S15" s="398"/>
      <c r="T15" s="113">
        <f>SUMIF($E$3:$R$3,$F$3,E15:R15)</f>
        <v>880000</v>
      </c>
      <c r="U15" s="110">
        <f>U14/T15</f>
        <v>0</v>
      </c>
      <c r="X15" s="41">
        <v>900000</v>
      </c>
      <c r="Y15" s="101" t="s">
        <v>226</v>
      </c>
      <c r="Z15" s="102"/>
    </row>
    <row r="16" spans="2:31" ht="15" customHeight="1">
      <c r="B16" s="452">
        <v>8</v>
      </c>
      <c r="C16" s="433" t="s">
        <v>73</v>
      </c>
      <c r="D16" s="433" t="s">
        <v>228</v>
      </c>
      <c r="E16" s="438"/>
      <c r="F16" s="116"/>
      <c r="G16" s="413"/>
      <c r="H16" s="117"/>
      <c r="I16" s="433">
        <v>0.8</v>
      </c>
      <c r="J16" s="41">
        <v>430000</v>
      </c>
      <c r="K16" s="433">
        <v>1</v>
      </c>
      <c r="L16" s="41">
        <v>530000</v>
      </c>
      <c r="M16" s="433">
        <v>1</v>
      </c>
      <c r="N16" s="41">
        <v>530000</v>
      </c>
      <c r="O16" s="438"/>
      <c r="P16" s="116"/>
      <c r="Q16" s="413"/>
      <c r="R16" s="117"/>
      <c r="S16" s="450">
        <f>SUMIF($E$3:$R$3,$E$3,E16:R17)</f>
        <v>2.8</v>
      </c>
      <c r="T16" s="113">
        <f t="shared" si="0"/>
        <v>1490000</v>
      </c>
      <c r="U16" s="114">
        <f>T17-T16</f>
        <v>0</v>
      </c>
      <c r="X16" s="115">
        <f>ROUNDUP((Z16+AB16)+$AA$2+$AA$3,-4)</f>
        <v>550000</v>
      </c>
      <c r="Y16" s="101" t="s">
        <v>166</v>
      </c>
      <c r="Z16" s="102">
        <v>550000</v>
      </c>
      <c r="AB16" s="101">
        <v>0</v>
      </c>
    </row>
    <row r="17" spans="2:31" ht="15" customHeight="1" thickBot="1">
      <c r="B17" s="432"/>
      <c r="C17" s="412" t="s">
        <v>227</v>
      </c>
      <c r="D17" s="412"/>
      <c r="E17" s="439"/>
      <c r="F17" s="121"/>
      <c r="G17" s="434"/>
      <c r="H17" s="122"/>
      <c r="I17" s="412"/>
      <c r="J17" s="123">
        <v>430000</v>
      </c>
      <c r="K17" s="412"/>
      <c r="L17" s="123">
        <v>530000</v>
      </c>
      <c r="M17" s="412"/>
      <c r="N17" s="123">
        <v>530000</v>
      </c>
      <c r="O17" s="439"/>
      <c r="P17" s="121"/>
      <c r="Q17" s="434"/>
      <c r="R17" s="122"/>
      <c r="S17" s="449"/>
      <c r="T17" s="124">
        <f t="shared" si="0"/>
        <v>1490000</v>
      </c>
      <c r="U17" s="110">
        <f>U16/T17</f>
        <v>0</v>
      </c>
      <c r="X17" s="123">
        <v>500000</v>
      </c>
      <c r="Y17" s="101" t="s">
        <v>226</v>
      </c>
      <c r="Z17" s="102"/>
    </row>
    <row r="18" spans="2:31" ht="15" customHeight="1">
      <c r="B18" s="431">
        <v>9</v>
      </c>
      <c r="C18" s="444" t="s">
        <v>229</v>
      </c>
      <c r="D18" s="411" t="s">
        <v>230</v>
      </c>
      <c r="E18" s="411">
        <v>0.5</v>
      </c>
      <c r="F18" s="31">
        <f>$X18*E18</f>
        <v>340000</v>
      </c>
      <c r="G18" s="411">
        <v>0.5</v>
      </c>
      <c r="H18" s="31">
        <f>$X18*G18</f>
        <v>340000</v>
      </c>
      <c r="I18" s="411">
        <v>0.5</v>
      </c>
      <c r="J18" s="31">
        <f>$X18*I18</f>
        <v>340000</v>
      </c>
      <c r="K18" s="411">
        <v>0.5</v>
      </c>
      <c r="L18" s="31">
        <f>$X18*K18</f>
        <v>340000</v>
      </c>
      <c r="M18" s="411">
        <v>0.5</v>
      </c>
      <c r="N18" s="31">
        <f>$X18*M18</f>
        <v>340000</v>
      </c>
      <c r="O18" s="454"/>
      <c r="P18" s="111"/>
      <c r="Q18" s="413"/>
      <c r="R18" s="117"/>
      <c r="S18" s="410">
        <f>SUMIF($E$3:$R$3,$E$3,E18:R19)</f>
        <v>2.5</v>
      </c>
      <c r="T18" s="107">
        <f t="shared" si="0"/>
        <v>1700000</v>
      </c>
      <c r="U18" s="114">
        <f>T19-T18</f>
        <v>330000</v>
      </c>
      <c r="X18" s="115">
        <f>ROUNDUP((Z18+AB18)+$AA$2+$AA$3,-4)</f>
        <v>680000</v>
      </c>
      <c r="Y18" s="101" t="s">
        <v>166</v>
      </c>
      <c r="Z18" s="102">
        <v>600000</v>
      </c>
      <c r="AB18" s="101">
        <v>80000</v>
      </c>
      <c r="AC18" s="101">
        <v>598908</v>
      </c>
      <c r="AD18" s="101">
        <f>AC18/2</f>
        <v>299454</v>
      </c>
      <c r="AE18" s="101">
        <v>1212263</v>
      </c>
    </row>
    <row r="19" spans="2:31" ht="15" customHeight="1">
      <c r="B19" s="443"/>
      <c r="C19" s="365" t="s">
        <v>164</v>
      </c>
      <c r="D19" s="440"/>
      <c r="E19" s="440"/>
      <c r="F19" s="41">
        <v>450000</v>
      </c>
      <c r="G19" s="440"/>
      <c r="H19" s="41">
        <v>450000</v>
      </c>
      <c r="I19" s="440"/>
      <c r="J19" s="41">
        <v>450000</v>
      </c>
      <c r="K19" s="440"/>
      <c r="L19" s="41">
        <v>340000</v>
      </c>
      <c r="M19" s="440"/>
      <c r="N19" s="41">
        <v>340000</v>
      </c>
      <c r="O19" s="438"/>
      <c r="P19" s="116"/>
      <c r="Q19" s="413"/>
      <c r="R19" s="117"/>
      <c r="S19" s="398"/>
      <c r="T19" s="107">
        <f t="shared" si="0"/>
        <v>2030000</v>
      </c>
      <c r="U19" s="110">
        <f>U18/T19</f>
        <v>0.1625615763546798</v>
      </c>
      <c r="X19" s="41">
        <v>900000</v>
      </c>
      <c r="Y19" s="101" t="s">
        <v>226</v>
      </c>
      <c r="Z19" s="102"/>
      <c r="AE19" s="101">
        <v>606132</v>
      </c>
    </row>
    <row r="20" spans="2:31" ht="15" customHeight="1">
      <c r="B20" s="452">
        <v>10</v>
      </c>
      <c r="C20" s="444" t="s">
        <v>229</v>
      </c>
      <c r="D20" s="433" t="s">
        <v>231</v>
      </c>
      <c r="E20" s="433">
        <v>0.5</v>
      </c>
      <c r="F20" s="41">
        <f>$X20*E20</f>
        <v>375000</v>
      </c>
      <c r="G20" s="433">
        <v>0.7</v>
      </c>
      <c r="H20" s="41">
        <f>$X20*G20</f>
        <v>525000</v>
      </c>
      <c r="I20" s="433">
        <v>1</v>
      </c>
      <c r="J20" s="41">
        <f>$X20*I20</f>
        <v>750000</v>
      </c>
      <c r="K20" s="433">
        <v>1</v>
      </c>
      <c r="L20" s="41">
        <f>$X20*K20</f>
        <v>750000</v>
      </c>
      <c r="M20" s="433">
        <v>0.5</v>
      </c>
      <c r="N20" s="41">
        <f>$X20*M20</f>
        <v>375000</v>
      </c>
      <c r="O20" s="433">
        <v>0.5</v>
      </c>
      <c r="P20" s="41">
        <f>$X20*O20</f>
        <v>375000</v>
      </c>
      <c r="Q20" s="413"/>
      <c r="R20" s="117"/>
      <c r="S20" s="450">
        <f>SUMIF($E$3:$R$3,$E$3,E20:R21)</f>
        <v>4.2</v>
      </c>
      <c r="T20" s="113">
        <f t="shared" si="0"/>
        <v>3150000</v>
      </c>
      <c r="U20" s="114">
        <f>T21-T20</f>
        <v>-40000</v>
      </c>
      <c r="X20" s="115">
        <f>ROUNDUP((Z20+AB20)+$AA$2+$AA$3,-4)</f>
        <v>750000</v>
      </c>
      <c r="Y20" s="101" t="s">
        <v>166</v>
      </c>
      <c r="Z20" s="102">
        <v>650000</v>
      </c>
      <c r="AB20" s="101">
        <v>100000</v>
      </c>
      <c r="AC20" s="101">
        <v>613355</v>
      </c>
      <c r="AD20" s="101">
        <f>AC20/2</f>
        <v>306677.5</v>
      </c>
    </row>
    <row r="21" spans="2:31" ht="15" customHeight="1">
      <c r="B21" s="443"/>
      <c r="C21" s="365" t="s">
        <v>164</v>
      </c>
      <c r="D21" s="440"/>
      <c r="E21" s="440"/>
      <c r="F21" s="41">
        <v>450000</v>
      </c>
      <c r="G21" s="440"/>
      <c r="H21" s="41">
        <v>630000</v>
      </c>
      <c r="I21" s="440"/>
      <c r="J21" s="41">
        <v>900000</v>
      </c>
      <c r="K21" s="440"/>
      <c r="L21" s="41">
        <v>750000</v>
      </c>
      <c r="M21" s="440"/>
      <c r="N21" s="41">
        <v>380000</v>
      </c>
      <c r="O21" s="440"/>
      <c r="P21" s="41">
        <v>0</v>
      </c>
      <c r="Q21" s="413"/>
      <c r="R21" s="117"/>
      <c r="S21" s="398"/>
      <c r="T21" s="113">
        <f t="shared" si="0"/>
        <v>3110000</v>
      </c>
      <c r="U21" s="110">
        <f>U20/T21</f>
        <v>-1.2861736334405145E-2</v>
      </c>
      <c r="X21" s="41">
        <v>900000</v>
      </c>
      <c r="Y21" s="101" t="s">
        <v>226</v>
      </c>
      <c r="Z21" s="102"/>
    </row>
    <row r="22" spans="2:31" ht="15" customHeight="1">
      <c r="B22" s="452">
        <v>11</v>
      </c>
      <c r="C22" s="444" t="s">
        <v>229</v>
      </c>
      <c r="D22" s="433" t="s">
        <v>232</v>
      </c>
      <c r="E22" s="438"/>
      <c r="F22" s="116"/>
      <c r="G22" s="433">
        <v>1</v>
      </c>
      <c r="H22" s="41">
        <f>$X22*G22</f>
        <v>370000</v>
      </c>
      <c r="I22" s="433">
        <v>1</v>
      </c>
      <c r="J22" s="41">
        <f>$X22*I22</f>
        <v>370000</v>
      </c>
      <c r="K22" s="433">
        <v>1</v>
      </c>
      <c r="L22" s="41">
        <f>$X22*K22</f>
        <v>370000</v>
      </c>
      <c r="M22" s="433">
        <v>1</v>
      </c>
      <c r="N22" s="41">
        <f>$X22*M22</f>
        <v>370000</v>
      </c>
      <c r="O22" s="438"/>
      <c r="P22" s="116"/>
      <c r="Q22" s="413"/>
      <c r="R22" s="117"/>
      <c r="S22" s="450">
        <f>SUMIF($E$3:$R$3,$E$3,E22:R23)</f>
        <v>4</v>
      </c>
      <c r="T22" s="113">
        <f t="shared" si="0"/>
        <v>1480000</v>
      </c>
      <c r="U22" s="114">
        <f>T23-T22</f>
        <v>0</v>
      </c>
      <c r="X22" s="115">
        <f>ROUNDUP((Z22+AB22)+$AA$2+$AA$3,-4)</f>
        <v>370000</v>
      </c>
      <c r="Y22" s="101" t="s">
        <v>166</v>
      </c>
      <c r="Z22" s="102">
        <v>320000</v>
      </c>
      <c r="AB22" s="101">
        <v>50000</v>
      </c>
    </row>
    <row r="23" spans="2:31" ht="15" customHeight="1">
      <c r="B23" s="443"/>
      <c r="C23" s="365" t="s">
        <v>164</v>
      </c>
      <c r="D23" s="440"/>
      <c r="E23" s="438"/>
      <c r="F23" s="116"/>
      <c r="G23" s="440"/>
      <c r="H23" s="41">
        <v>370000</v>
      </c>
      <c r="I23" s="440"/>
      <c r="J23" s="41">
        <v>370000</v>
      </c>
      <c r="K23" s="440"/>
      <c r="L23" s="41">
        <v>370000</v>
      </c>
      <c r="M23" s="440"/>
      <c r="N23" s="41">
        <v>370000</v>
      </c>
      <c r="O23" s="438"/>
      <c r="P23" s="116"/>
      <c r="Q23" s="413"/>
      <c r="R23" s="117"/>
      <c r="S23" s="398"/>
      <c r="T23" s="113">
        <f t="shared" si="0"/>
        <v>1480000</v>
      </c>
      <c r="U23" s="110">
        <f>U22/T23</f>
        <v>0</v>
      </c>
      <c r="X23" s="41">
        <v>400000</v>
      </c>
      <c r="Y23" s="101" t="s">
        <v>226</v>
      </c>
      <c r="Z23" s="102"/>
    </row>
    <row r="24" spans="2:31" ht="15" customHeight="1">
      <c r="B24" s="452">
        <v>12</v>
      </c>
      <c r="C24" s="444" t="s">
        <v>229</v>
      </c>
      <c r="D24" s="433" t="s">
        <v>194</v>
      </c>
      <c r="E24" s="438"/>
      <c r="F24" s="116"/>
      <c r="G24" s="445"/>
      <c r="H24" s="112"/>
      <c r="I24" s="433">
        <v>0.5</v>
      </c>
      <c r="J24" s="41">
        <f>$X24*I24</f>
        <v>250000</v>
      </c>
      <c r="K24" s="433">
        <v>0.5</v>
      </c>
      <c r="L24" s="41">
        <f>$X24*K24</f>
        <v>250000</v>
      </c>
      <c r="M24" s="413"/>
      <c r="N24" s="116"/>
      <c r="O24" s="413"/>
      <c r="P24" s="116"/>
      <c r="Q24" s="413"/>
      <c r="R24" s="117"/>
      <c r="S24" s="450">
        <f>SUMIF($E$3:$R$3,$E$3,E24:R25)</f>
        <v>1</v>
      </c>
      <c r="T24" s="113">
        <f t="shared" si="0"/>
        <v>500000</v>
      </c>
      <c r="U24" s="114">
        <f>T25-T24</f>
        <v>50000</v>
      </c>
      <c r="X24" s="115">
        <f>ROUNDUP((Z24+AB24)+$AA$2+$AA$3,-4)</f>
        <v>500000</v>
      </c>
      <c r="Y24" s="101" t="s">
        <v>166</v>
      </c>
      <c r="Z24" s="102">
        <v>500000</v>
      </c>
      <c r="AB24" s="101">
        <v>0</v>
      </c>
    </row>
    <row r="25" spans="2:31" ht="15" customHeight="1">
      <c r="B25" s="443"/>
      <c r="C25" s="365" t="s">
        <v>164</v>
      </c>
      <c r="D25" s="440"/>
      <c r="E25" s="438"/>
      <c r="F25" s="116"/>
      <c r="G25" s="413"/>
      <c r="H25" s="117"/>
      <c r="I25" s="440"/>
      <c r="J25" s="41">
        <v>300000</v>
      </c>
      <c r="K25" s="440"/>
      <c r="L25" s="41">
        <v>250000</v>
      </c>
      <c r="M25" s="413"/>
      <c r="N25" s="116"/>
      <c r="O25" s="413"/>
      <c r="P25" s="116"/>
      <c r="Q25" s="413"/>
      <c r="R25" s="117"/>
      <c r="S25" s="398"/>
      <c r="T25" s="113">
        <f t="shared" si="0"/>
        <v>550000</v>
      </c>
      <c r="U25" s="110">
        <f>U24/T25</f>
        <v>9.0909090909090912E-2</v>
      </c>
      <c r="X25" s="41">
        <v>600000</v>
      </c>
      <c r="Y25" s="101" t="s">
        <v>226</v>
      </c>
      <c r="Z25" s="102"/>
    </row>
    <row r="26" spans="2:31" ht="15" customHeight="1">
      <c r="B26" s="431">
        <v>13</v>
      </c>
      <c r="C26" s="433" t="s">
        <v>229</v>
      </c>
      <c r="D26" s="451" t="s">
        <v>195</v>
      </c>
      <c r="E26" s="438"/>
      <c r="F26" s="116"/>
      <c r="G26" s="413"/>
      <c r="H26" s="117"/>
      <c r="I26" s="411">
        <v>0.5</v>
      </c>
      <c r="J26" s="31">
        <f>$X26*I26</f>
        <v>185000</v>
      </c>
      <c r="K26" s="411">
        <v>1</v>
      </c>
      <c r="L26" s="31">
        <f>$X26*K26</f>
        <v>370000</v>
      </c>
      <c r="M26" s="413"/>
      <c r="N26" s="116"/>
      <c r="O26" s="413"/>
      <c r="P26" s="116"/>
      <c r="Q26" s="413"/>
      <c r="R26" s="117"/>
      <c r="S26" s="410">
        <f>SUMIF($E$3:$R$3,$E$3,E26:R27)</f>
        <v>1.5</v>
      </c>
      <c r="T26" s="107">
        <f t="shared" si="0"/>
        <v>555000</v>
      </c>
      <c r="U26" s="125">
        <f>T27-T26</f>
        <v>115000</v>
      </c>
      <c r="X26" s="115">
        <f>ROUNDUP((Z26+AB26)+$AA$2+$AA$3,-4)</f>
        <v>370000</v>
      </c>
      <c r="Y26" s="101" t="s">
        <v>166</v>
      </c>
      <c r="Z26" s="102">
        <v>320000</v>
      </c>
      <c r="AB26" s="101">
        <v>50000</v>
      </c>
    </row>
    <row r="27" spans="2:31" ht="15" customHeight="1" thickBot="1">
      <c r="B27" s="432"/>
      <c r="C27" s="412" t="s">
        <v>164</v>
      </c>
      <c r="D27" s="412"/>
      <c r="E27" s="439"/>
      <c r="F27" s="121"/>
      <c r="G27" s="434"/>
      <c r="H27" s="122"/>
      <c r="I27" s="412"/>
      <c r="J27" s="123">
        <v>300000</v>
      </c>
      <c r="K27" s="412"/>
      <c r="L27" s="123">
        <v>370000</v>
      </c>
      <c r="M27" s="434"/>
      <c r="N27" s="121"/>
      <c r="O27" s="434"/>
      <c r="P27" s="121"/>
      <c r="Q27" s="434"/>
      <c r="R27" s="122"/>
      <c r="S27" s="449"/>
      <c r="T27" s="124">
        <f t="shared" si="0"/>
        <v>670000</v>
      </c>
      <c r="U27" s="110">
        <f>IFERROR(U26/T27,0)</f>
        <v>0.17164179104477612</v>
      </c>
      <c r="X27" s="123">
        <v>600000</v>
      </c>
      <c r="Y27" s="101" t="s">
        <v>226</v>
      </c>
      <c r="Z27" s="102"/>
    </row>
    <row r="28" spans="2:31" ht="15" customHeight="1">
      <c r="B28" s="431">
        <v>14</v>
      </c>
      <c r="C28" s="444" t="s">
        <v>167</v>
      </c>
      <c r="D28" s="411" t="s">
        <v>198</v>
      </c>
      <c r="E28" s="438"/>
      <c r="F28" s="116"/>
      <c r="G28" s="426">
        <v>1</v>
      </c>
      <c r="H28" s="126">
        <f>$X28*G28</f>
        <v>380000</v>
      </c>
      <c r="I28" s="411">
        <v>1</v>
      </c>
      <c r="J28" s="31">
        <f>$X28*I28</f>
        <v>380000</v>
      </c>
      <c r="K28" s="411">
        <v>1</v>
      </c>
      <c r="L28" s="31">
        <f>$X28*K28</f>
        <v>380000</v>
      </c>
      <c r="M28" s="447">
        <v>1</v>
      </c>
      <c r="N28" s="217">
        <f>$X28*M28</f>
        <v>380000</v>
      </c>
      <c r="O28" s="428"/>
      <c r="P28" s="127"/>
      <c r="Q28" s="415"/>
      <c r="R28" s="117"/>
      <c r="S28" s="410">
        <f>SUMIF($E$3:$R$3,$E$3,E28:R29)</f>
        <v>4</v>
      </c>
      <c r="T28" s="107">
        <f t="shared" si="0"/>
        <v>1520000</v>
      </c>
      <c r="U28" s="114">
        <f>T29-T28</f>
        <v>0</v>
      </c>
      <c r="X28" s="115">
        <f>ROUNDUP((Z28+AB28)+$AA$2+$AA$3,-4)</f>
        <v>380000</v>
      </c>
      <c r="Y28" s="101" t="s">
        <v>166</v>
      </c>
      <c r="Z28" s="102">
        <v>330000</v>
      </c>
      <c r="AB28" s="101">
        <v>50000</v>
      </c>
    </row>
    <row r="29" spans="2:31" ht="15" customHeight="1">
      <c r="B29" s="443"/>
      <c r="C29" s="365" t="s">
        <v>233</v>
      </c>
      <c r="D29" s="440"/>
      <c r="E29" s="438"/>
      <c r="F29" s="116"/>
      <c r="G29" s="440"/>
      <c r="H29" s="41">
        <v>380000</v>
      </c>
      <c r="I29" s="440"/>
      <c r="J29" s="41">
        <v>380000</v>
      </c>
      <c r="K29" s="440"/>
      <c r="L29" s="41">
        <v>380000</v>
      </c>
      <c r="M29" s="448"/>
      <c r="N29" s="218">
        <v>380000</v>
      </c>
      <c r="O29" s="438"/>
      <c r="P29" s="116"/>
      <c r="Q29" s="413"/>
      <c r="R29" s="117"/>
      <c r="S29" s="398"/>
      <c r="T29" s="113">
        <f t="shared" si="0"/>
        <v>1520000</v>
      </c>
      <c r="U29" s="110">
        <f>U28/T29</f>
        <v>0</v>
      </c>
      <c r="X29" s="41">
        <v>400000</v>
      </c>
      <c r="Y29" s="101" t="s">
        <v>226</v>
      </c>
      <c r="Z29" s="102"/>
    </row>
    <row r="30" spans="2:31" ht="15" customHeight="1">
      <c r="B30" s="431">
        <v>15</v>
      </c>
      <c r="C30" s="444" t="s">
        <v>167</v>
      </c>
      <c r="D30" s="411" t="s">
        <v>234</v>
      </c>
      <c r="E30" s="438"/>
      <c r="F30" s="116"/>
      <c r="G30" s="411">
        <v>1</v>
      </c>
      <c r="H30" s="31">
        <f>$X30*G30</f>
        <v>370000</v>
      </c>
      <c r="I30" s="411">
        <v>1</v>
      </c>
      <c r="J30" s="31">
        <f>$X30*I30</f>
        <v>370000</v>
      </c>
      <c r="K30" s="411">
        <v>1</v>
      </c>
      <c r="L30" s="31">
        <f>$X30*K30</f>
        <v>370000</v>
      </c>
      <c r="M30" s="411">
        <v>1</v>
      </c>
      <c r="N30" s="31">
        <f>$X30*M30</f>
        <v>370000</v>
      </c>
      <c r="O30" s="438"/>
      <c r="P30" s="116"/>
      <c r="Q30" s="413"/>
      <c r="R30" s="117"/>
      <c r="S30" s="410">
        <f>SUMIF($E$3:$R$3,$E$3,E30:R31)</f>
        <v>4</v>
      </c>
      <c r="T30" s="107">
        <f t="shared" si="0"/>
        <v>1480000</v>
      </c>
      <c r="U30" s="114">
        <f>T31-T30</f>
        <v>0</v>
      </c>
      <c r="X30" s="115">
        <f>ROUNDUP((Z30+AB30)+$AA$2+$AA$3,-4)</f>
        <v>370000</v>
      </c>
      <c r="Y30" s="101" t="s">
        <v>166</v>
      </c>
      <c r="Z30" s="102">
        <v>315458</v>
      </c>
      <c r="AB30" s="101">
        <v>50000</v>
      </c>
    </row>
    <row r="31" spans="2:31" ht="15" customHeight="1">
      <c r="B31" s="443"/>
      <c r="C31" s="365" t="s">
        <v>233</v>
      </c>
      <c r="D31" s="440"/>
      <c r="E31" s="438"/>
      <c r="F31" s="116"/>
      <c r="G31" s="440"/>
      <c r="H31" s="41">
        <v>370000</v>
      </c>
      <c r="I31" s="440"/>
      <c r="J31" s="41">
        <v>370000</v>
      </c>
      <c r="K31" s="440"/>
      <c r="L31" s="41">
        <v>370000</v>
      </c>
      <c r="M31" s="440"/>
      <c r="N31" s="41">
        <v>370000</v>
      </c>
      <c r="O31" s="438"/>
      <c r="P31" s="116"/>
      <c r="Q31" s="413"/>
      <c r="R31" s="117"/>
      <c r="S31" s="398"/>
      <c r="T31" s="113">
        <f t="shared" si="0"/>
        <v>1480000</v>
      </c>
      <c r="U31" s="110">
        <f>U30/T31</f>
        <v>0</v>
      </c>
      <c r="X31" s="41">
        <v>400000</v>
      </c>
      <c r="Y31" s="101" t="s">
        <v>226</v>
      </c>
      <c r="Z31" s="102"/>
    </row>
    <row r="32" spans="2:31" ht="15" customHeight="1">
      <c r="B32" s="431">
        <v>16</v>
      </c>
      <c r="C32" s="444" t="s">
        <v>167</v>
      </c>
      <c r="D32" s="411" t="s">
        <v>235</v>
      </c>
      <c r="E32" s="438"/>
      <c r="F32" s="116"/>
      <c r="G32" s="411">
        <v>0.5</v>
      </c>
      <c r="H32" s="31">
        <f>$X32*G32</f>
        <v>222500</v>
      </c>
      <c r="I32" s="118"/>
      <c r="J32" s="111"/>
      <c r="K32" s="445"/>
      <c r="L32" s="111"/>
      <c r="M32" s="445"/>
      <c r="N32" s="111"/>
      <c r="O32" s="413"/>
      <c r="P32" s="116"/>
      <c r="Q32" s="413"/>
      <c r="R32" s="117"/>
      <c r="S32" s="410">
        <f>SUMIF($E$3:$R$3,$E$3,E32:R33)</f>
        <v>0.5</v>
      </c>
      <c r="T32" s="107">
        <f>SUMIF($E$3:$R$3,$F$3,E32:R32)</f>
        <v>222500</v>
      </c>
      <c r="U32" s="125">
        <f>T33-T32</f>
        <v>7500</v>
      </c>
      <c r="X32" s="115">
        <f>ROUNDUP((Z32+AB32)+$AA$2+$AA$3,-4)/2</f>
        <v>445000</v>
      </c>
      <c r="Y32" s="101" t="s">
        <v>166</v>
      </c>
      <c r="Z32" s="102">
        <v>769050</v>
      </c>
      <c r="AB32" s="101">
        <v>120000</v>
      </c>
    </row>
    <row r="33" spans="2:28" ht="15" customHeight="1">
      <c r="B33" s="443"/>
      <c r="C33" s="365" t="s">
        <v>233</v>
      </c>
      <c r="D33" s="440"/>
      <c r="E33" s="438"/>
      <c r="F33" s="116"/>
      <c r="G33" s="440"/>
      <c r="H33" s="41">
        <v>230000</v>
      </c>
      <c r="I33" s="128"/>
      <c r="J33" s="129"/>
      <c r="K33" s="446"/>
      <c r="L33" s="129"/>
      <c r="M33" s="446"/>
      <c r="N33" s="129"/>
      <c r="O33" s="413"/>
      <c r="P33" s="116"/>
      <c r="Q33" s="413"/>
      <c r="R33" s="117"/>
      <c r="S33" s="398"/>
      <c r="T33" s="113">
        <f>SUMIF($E$3:$R$3,$F$3,E33:R33)</f>
        <v>230000</v>
      </c>
      <c r="U33" s="110">
        <f>U32/T33</f>
        <v>3.2608695652173912E-2</v>
      </c>
      <c r="X33" s="41">
        <v>600000</v>
      </c>
      <c r="Y33" s="101" t="s">
        <v>226</v>
      </c>
      <c r="Z33" s="102"/>
    </row>
    <row r="34" spans="2:28" ht="15" customHeight="1">
      <c r="B34" s="431">
        <v>17</v>
      </c>
      <c r="C34" s="444" t="s">
        <v>167</v>
      </c>
      <c r="D34" s="411" t="s">
        <v>236</v>
      </c>
      <c r="E34" s="438"/>
      <c r="F34" s="116"/>
      <c r="G34" s="411">
        <v>0.5</v>
      </c>
      <c r="H34" s="31">
        <f>$X34*G34</f>
        <v>310000</v>
      </c>
      <c r="I34" s="411">
        <v>1</v>
      </c>
      <c r="J34" s="31">
        <f>$X34*I34</f>
        <v>620000</v>
      </c>
      <c r="K34" s="411">
        <v>1</v>
      </c>
      <c r="L34" s="31">
        <f>$X34*K34</f>
        <v>620000</v>
      </c>
      <c r="M34" s="411">
        <v>1</v>
      </c>
      <c r="N34" s="31">
        <f>$X34*M34</f>
        <v>620000</v>
      </c>
      <c r="O34" s="413"/>
      <c r="P34" s="116"/>
      <c r="Q34" s="413"/>
      <c r="R34" s="117"/>
      <c r="S34" s="410">
        <f>SUMIF($E$3:$R$3,$E$3,E34:R35)</f>
        <v>3.5</v>
      </c>
      <c r="T34" s="107">
        <f t="shared" si="0"/>
        <v>2170000</v>
      </c>
      <c r="U34" s="125">
        <f>T35-T34</f>
        <v>0</v>
      </c>
      <c r="X34" s="115">
        <f>ROUNDUP((Z34+AB34)+$AA$2+$AA$3,-4)</f>
        <v>620000</v>
      </c>
      <c r="Y34" s="101" t="s">
        <v>166</v>
      </c>
      <c r="Z34" s="102">
        <v>530000</v>
      </c>
      <c r="AB34" s="101">
        <v>90000</v>
      </c>
    </row>
    <row r="35" spans="2:28" ht="15" customHeight="1">
      <c r="B35" s="443"/>
      <c r="C35" s="365" t="s">
        <v>233</v>
      </c>
      <c r="D35" s="440"/>
      <c r="E35" s="438"/>
      <c r="F35" s="116"/>
      <c r="G35" s="440"/>
      <c r="H35" s="41">
        <v>310000</v>
      </c>
      <c r="I35" s="440"/>
      <c r="J35" s="41">
        <v>620000</v>
      </c>
      <c r="K35" s="440"/>
      <c r="L35" s="41">
        <v>620000</v>
      </c>
      <c r="M35" s="440"/>
      <c r="N35" s="41">
        <v>620000</v>
      </c>
      <c r="O35" s="413"/>
      <c r="P35" s="116"/>
      <c r="Q35" s="413"/>
      <c r="R35" s="117"/>
      <c r="S35" s="398"/>
      <c r="T35" s="113">
        <f t="shared" si="0"/>
        <v>2170000</v>
      </c>
      <c r="U35" s="110">
        <f>U34/T35</f>
        <v>0</v>
      </c>
      <c r="X35" s="41">
        <v>600000</v>
      </c>
      <c r="Y35" s="101" t="s">
        <v>226</v>
      </c>
      <c r="Z35" s="102"/>
    </row>
    <row r="36" spans="2:28" ht="15" customHeight="1">
      <c r="B36" s="431">
        <v>18</v>
      </c>
      <c r="C36" s="444" t="s">
        <v>167</v>
      </c>
      <c r="D36" s="411" t="s">
        <v>237</v>
      </c>
      <c r="E36" s="438"/>
      <c r="F36" s="116"/>
      <c r="G36" s="430">
        <v>0.5</v>
      </c>
      <c r="H36" s="41">
        <f>$X36*G36</f>
        <v>180000</v>
      </c>
      <c r="I36" s="430">
        <v>1</v>
      </c>
      <c r="J36" s="41">
        <f>$X36*I36</f>
        <v>360000</v>
      </c>
      <c r="K36" s="430">
        <v>1</v>
      </c>
      <c r="L36" s="41">
        <f>$X36*K36</f>
        <v>360000</v>
      </c>
      <c r="M36" s="430">
        <v>1</v>
      </c>
      <c r="N36" s="41">
        <f>$X36*M36</f>
        <v>360000</v>
      </c>
      <c r="O36" s="413"/>
      <c r="P36" s="116"/>
      <c r="Q36" s="413"/>
      <c r="R36" s="117"/>
      <c r="S36" s="410">
        <f>SUMIF($E$3:$R$3,$E$3,E36:R37)</f>
        <v>3.5</v>
      </c>
      <c r="T36" s="107">
        <f>SUMIF($E$3:$R$3,$F$3,E36:R36)</f>
        <v>1260000</v>
      </c>
      <c r="U36" s="125">
        <f>T37-T36</f>
        <v>0</v>
      </c>
      <c r="X36" s="115">
        <f>ROUNDUP((Z36+AB36)+$AA$2+$AA$3,-4)</f>
        <v>360000</v>
      </c>
      <c r="Y36" s="101" t="s">
        <v>166</v>
      </c>
      <c r="Z36" s="102">
        <v>307934</v>
      </c>
      <c r="AB36" s="101">
        <v>50000</v>
      </c>
    </row>
    <row r="37" spans="2:28" ht="15" customHeight="1">
      <c r="B37" s="443"/>
      <c r="C37" s="365" t="s">
        <v>233</v>
      </c>
      <c r="D37" s="440"/>
      <c r="E37" s="438"/>
      <c r="F37" s="116"/>
      <c r="G37" s="430"/>
      <c r="H37" s="41">
        <v>180000</v>
      </c>
      <c r="I37" s="430"/>
      <c r="J37" s="41">
        <v>360000</v>
      </c>
      <c r="K37" s="430"/>
      <c r="L37" s="41">
        <v>360000</v>
      </c>
      <c r="M37" s="430"/>
      <c r="N37" s="41">
        <v>360000</v>
      </c>
      <c r="O37" s="413"/>
      <c r="P37" s="116"/>
      <c r="Q37" s="413"/>
      <c r="R37" s="117"/>
      <c r="S37" s="398"/>
      <c r="T37" s="113">
        <f>SUMIF($E$3:$R$3,$F$3,E37:R37)</f>
        <v>1260000</v>
      </c>
      <c r="U37" s="110">
        <f>U36/T37</f>
        <v>0</v>
      </c>
      <c r="X37" s="41">
        <v>400000</v>
      </c>
      <c r="Y37" s="101" t="s">
        <v>226</v>
      </c>
      <c r="Z37" s="102"/>
    </row>
    <row r="38" spans="2:28" ht="15" customHeight="1">
      <c r="B38" s="431">
        <v>19</v>
      </c>
      <c r="C38" s="411" t="s">
        <v>167</v>
      </c>
      <c r="D38" s="411" t="s">
        <v>200</v>
      </c>
      <c r="E38" s="438"/>
      <c r="F38" s="116"/>
      <c r="G38" s="430">
        <v>0.5</v>
      </c>
      <c r="H38" s="41">
        <f>$X38*G38</f>
        <v>185000</v>
      </c>
      <c r="I38" s="430">
        <v>1</v>
      </c>
      <c r="J38" s="41">
        <f>$X38*I38</f>
        <v>370000</v>
      </c>
      <c r="K38" s="430">
        <v>1</v>
      </c>
      <c r="L38" s="41">
        <f>$X38*K38</f>
        <v>370000</v>
      </c>
      <c r="M38" s="430">
        <v>1</v>
      </c>
      <c r="N38" s="41">
        <f>$X38*M38</f>
        <v>370000</v>
      </c>
      <c r="O38" s="413"/>
      <c r="P38" s="116"/>
      <c r="Q38" s="413"/>
      <c r="R38" s="117"/>
      <c r="S38" s="410">
        <f>SUMIF($E$3:$R$3,$E$3,E38:R39)</f>
        <v>3.5</v>
      </c>
      <c r="T38" s="107">
        <f t="shared" si="0"/>
        <v>1295000</v>
      </c>
      <c r="U38" s="125">
        <f>T39-T38</f>
        <v>5000</v>
      </c>
      <c r="X38" s="115">
        <f>ROUNDUP((Z38+AB38)+$AA$2+$AA$3,-4)</f>
        <v>370000</v>
      </c>
      <c r="Y38" s="101" t="s">
        <v>166</v>
      </c>
      <c r="Z38" s="102">
        <v>310956</v>
      </c>
      <c r="AB38" s="101">
        <v>50000</v>
      </c>
    </row>
    <row r="39" spans="2:28" ht="15" customHeight="1" thickBot="1">
      <c r="B39" s="432"/>
      <c r="C39" s="412" t="s">
        <v>233</v>
      </c>
      <c r="D39" s="412"/>
      <c r="E39" s="439"/>
      <c r="F39" s="121"/>
      <c r="G39" s="437"/>
      <c r="H39" s="123">
        <v>190000</v>
      </c>
      <c r="I39" s="437"/>
      <c r="J39" s="123">
        <v>370000</v>
      </c>
      <c r="K39" s="437"/>
      <c r="L39" s="123">
        <v>370000</v>
      </c>
      <c r="M39" s="437"/>
      <c r="N39" s="123">
        <v>370000</v>
      </c>
      <c r="O39" s="434"/>
      <c r="P39" s="121"/>
      <c r="Q39" s="434"/>
      <c r="R39" s="122"/>
      <c r="S39" s="398"/>
      <c r="T39" s="113">
        <f t="shared" si="0"/>
        <v>1300000</v>
      </c>
      <c r="U39" s="110">
        <f>U38/T39</f>
        <v>3.8461538461538464E-3</v>
      </c>
      <c r="X39" s="41">
        <v>400000</v>
      </c>
      <c r="Y39" s="101" t="s">
        <v>226</v>
      </c>
      <c r="Z39" s="102"/>
    </row>
    <row r="40" spans="2:28" ht="15" customHeight="1">
      <c r="B40" s="441">
        <v>20</v>
      </c>
      <c r="C40" s="442" t="s">
        <v>168</v>
      </c>
      <c r="D40" s="442" t="s">
        <v>238</v>
      </c>
      <c r="E40" s="428"/>
      <c r="F40" s="127"/>
      <c r="G40" s="430">
        <v>1</v>
      </c>
      <c r="H40" s="126">
        <f>$X40*G40</f>
        <v>370000</v>
      </c>
      <c r="I40" s="430">
        <v>1</v>
      </c>
      <c r="J40" s="126">
        <f>$X40*I40</f>
        <v>370000</v>
      </c>
      <c r="K40" s="430">
        <v>1</v>
      </c>
      <c r="L40" s="126">
        <f>$X40*K40</f>
        <v>370000</v>
      </c>
      <c r="M40" s="430">
        <v>1</v>
      </c>
      <c r="N40" s="126">
        <f>$X40*M40</f>
        <v>370000</v>
      </c>
      <c r="O40" s="415"/>
      <c r="P40" s="127"/>
      <c r="Q40" s="415"/>
      <c r="R40" s="130"/>
      <c r="S40" s="410">
        <f>SUMIF($E$3:$R$3,$E$3,E40:R41)</f>
        <v>4</v>
      </c>
      <c r="T40" s="107">
        <f t="shared" si="0"/>
        <v>1480000</v>
      </c>
      <c r="U40" s="114">
        <f>T41-T40</f>
        <v>0</v>
      </c>
      <c r="X40" s="115">
        <f>ROUNDUP((Z40+AB40)+$AA$2+$AA$3,-4)</f>
        <v>370000</v>
      </c>
      <c r="Y40" s="101" t="s">
        <v>166</v>
      </c>
      <c r="Z40" s="102">
        <v>322961</v>
      </c>
      <c r="AB40" s="101">
        <v>40000</v>
      </c>
    </row>
    <row r="41" spans="2:28" ht="15" customHeight="1">
      <c r="B41" s="435"/>
      <c r="C41" s="430" t="s">
        <v>168</v>
      </c>
      <c r="D41" s="430"/>
      <c r="E41" s="438"/>
      <c r="F41" s="116"/>
      <c r="G41" s="430"/>
      <c r="H41" s="41">
        <v>370000</v>
      </c>
      <c r="I41" s="430"/>
      <c r="J41" s="41">
        <v>370000</v>
      </c>
      <c r="K41" s="430"/>
      <c r="L41" s="41">
        <v>370000</v>
      </c>
      <c r="M41" s="430"/>
      <c r="N41" s="41">
        <v>370000</v>
      </c>
      <c r="O41" s="413"/>
      <c r="P41" s="116"/>
      <c r="Q41" s="413"/>
      <c r="R41" s="117"/>
      <c r="S41" s="398"/>
      <c r="T41" s="113">
        <f t="shared" si="0"/>
        <v>1480000</v>
      </c>
      <c r="U41" s="110">
        <f>U40/T41</f>
        <v>0</v>
      </c>
      <c r="X41" s="41">
        <v>350000</v>
      </c>
      <c r="Y41" s="101" t="s">
        <v>226</v>
      </c>
      <c r="Z41" s="102"/>
    </row>
    <row r="42" spans="2:28" ht="15" customHeight="1">
      <c r="B42" s="435">
        <v>21</v>
      </c>
      <c r="C42" s="430" t="s">
        <v>168</v>
      </c>
      <c r="D42" s="430" t="s">
        <v>204</v>
      </c>
      <c r="E42" s="438"/>
      <c r="F42" s="116"/>
      <c r="G42" s="413"/>
      <c r="H42" s="116"/>
      <c r="I42" s="430">
        <v>1</v>
      </c>
      <c r="J42" s="41">
        <f>$X42*I42</f>
        <v>290000</v>
      </c>
      <c r="K42" s="430">
        <v>1</v>
      </c>
      <c r="L42" s="41">
        <f>$X42*K42</f>
        <v>290000</v>
      </c>
      <c r="M42" s="430">
        <v>1</v>
      </c>
      <c r="N42" s="41">
        <f>$X42*M42</f>
        <v>290000</v>
      </c>
      <c r="O42" s="413"/>
      <c r="P42" s="116"/>
      <c r="Q42" s="413"/>
      <c r="R42" s="117"/>
      <c r="S42" s="410">
        <f>SUMIF($E$3:$R$3,$E$3,E42:R43)</f>
        <v>3</v>
      </c>
      <c r="T42" s="107">
        <f>SUMIF($E$3:$R$3,$F$3,E42:R42)</f>
        <v>870000</v>
      </c>
      <c r="U42" s="114">
        <f>T43-T42</f>
        <v>0</v>
      </c>
      <c r="X42" s="115">
        <f>ROUNDUP((Z42+AB42)+$AA$2+$AA$3,-4)</f>
        <v>290000</v>
      </c>
      <c r="Y42" s="101" t="s">
        <v>166</v>
      </c>
      <c r="Z42" s="102">
        <v>286810</v>
      </c>
    </row>
    <row r="43" spans="2:28" ht="15" customHeight="1">
      <c r="B43" s="435"/>
      <c r="C43" s="430" t="s">
        <v>168</v>
      </c>
      <c r="D43" s="430"/>
      <c r="E43" s="438"/>
      <c r="F43" s="116"/>
      <c r="G43" s="413"/>
      <c r="H43" s="116"/>
      <c r="I43" s="430"/>
      <c r="J43" s="41">
        <v>290000</v>
      </c>
      <c r="K43" s="430"/>
      <c r="L43" s="41">
        <v>290000</v>
      </c>
      <c r="M43" s="430"/>
      <c r="N43" s="41">
        <v>290000</v>
      </c>
      <c r="O43" s="413"/>
      <c r="P43" s="116"/>
      <c r="Q43" s="413"/>
      <c r="R43" s="117"/>
      <c r="S43" s="398"/>
      <c r="T43" s="113">
        <f>SUMIF($E$3:$R$3,$F$3,E43:R43)</f>
        <v>870000</v>
      </c>
      <c r="U43" s="110">
        <f>U42/T43</f>
        <v>0</v>
      </c>
      <c r="X43" s="41">
        <v>340000</v>
      </c>
      <c r="Y43" s="101" t="s">
        <v>226</v>
      </c>
      <c r="Z43" s="102"/>
    </row>
    <row r="44" spans="2:28" ht="15" customHeight="1">
      <c r="B44" s="435">
        <v>22</v>
      </c>
      <c r="C44" s="430" t="s">
        <v>168</v>
      </c>
      <c r="D44" s="430" t="s">
        <v>205</v>
      </c>
      <c r="E44" s="438"/>
      <c r="F44" s="116"/>
      <c r="G44" s="413"/>
      <c r="H44" s="116"/>
      <c r="I44" s="430">
        <v>1</v>
      </c>
      <c r="J44" s="41">
        <f>$X44*I44</f>
        <v>290000</v>
      </c>
      <c r="K44" s="430">
        <v>1</v>
      </c>
      <c r="L44" s="41">
        <f>$X44*K44</f>
        <v>290000</v>
      </c>
      <c r="M44" s="413"/>
      <c r="N44" s="116"/>
      <c r="O44" s="413"/>
      <c r="P44" s="116"/>
      <c r="Q44" s="413"/>
      <c r="R44" s="117"/>
      <c r="S44" s="410">
        <f>SUMIF($E$3:$R$3,$E$3,E44:R45)</f>
        <v>2</v>
      </c>
      <c r="T44" s="107">
        <f>SUMIF($E$3:$R$3,$F$3,E44:R44)</f>
        <v>580000</v>
      </c>
      <c r="U44" s="114">
        <f>T45-T44</f>
        <v>0</v>
      </c>
      <c r="X44" s="115">
        <f>ROUNDUP((Z44+AB44)+$AA$2+$AA$3,-4)</f>
        <v>290000</v>
      </c>
      <c r="Y44" s="101" t="s">
        <v>166</v>
      </c>
      <c r="Z44" s="102">
        <v>283520</v>
      </c>
    </row>
    <row r="45" spans="2:28" ht="15" customHeight="1">
      <c r="B45" s="435"/>
      <c r="C45" s="430" t="s">
        <v>168</v>
      </c>
      <c r="D45" s="430"/>
      <c r="E45" s="438"/>
      <c r="F45" s="116"/>
      <c r="G45" s="413"/>
      <c r="H45" s="116"/>
      <c r="I45" s="430"/>
      <c r="J45" s="41">
        <v>290000</v>
      </c>
      <c r="K45" s="430"/>
      <c r="L45" s="41">
        <v>290000</v>
      </c>
      <c r="M45" s="413"/>
      <c r="N45" s="116"/>
      <c r="O45" s="413"/>
      <c r="P45" s="116"/>
      <c r="Q45" s="413"/>
      <c r="R45" s="117"/>
      <c r="S45" s="398"/>
      <c r="T45" s="113">
        <f>SUMIF($E$3:$R$3,$F$3,E45:R45)</f>
        <v>580000</v>
      </c>
      <c r="U45" s="110">
        <f>U44/T45</f>
        <v>0</v>
      </c>
      <c r="X45" s="41">
        <v>340000</v>
      </c>
      <c r="Y45" s="101" t="s">
        <v>226</v>
      </c>
      <c r="Z45" s="102"/>
    </row>
    <row r="46" spans="2:28" ht="15" customHeight="1">
      <c r="B46" s="435">
        <v>23</v>
      </c>
      <c r="C46" s="430" t="s">
        <v>168</v>
      </c>
      <c r="D46" s="430" t="s">
        <v>206</v>
      </c>
      <c r="E46" s="438"/>
      <c r="F46" s="116"/>
      <c r="G46" s="413"/>
      <c r="H46" s="116"/>
      <c r="I46" s="411">
        <v>1</v>
      </c>
      <c r="J46" s="31">
        <f>$X46*I46</f>
        <v>280000</v>
      </c>
      <c r="K46" s="413"/>
      <c r="L46" s="116"/>
      <c r="M46" s="413"/>
      <c r="N46" s="116"/>
      <c r="O46" s="413"/>
      <c r="P46" s="116"/>
      <c r="Q46" s="413"/>
      <c r="R46" s="117"/>
      <c r="S46" s="410">
        <f>SUMIF($E$3:$R$3,$E$3,E46:R47)</f>
        <v>1</v>
      </c>
      <c r="T46" s="107">
        <f t="shared" si="0"/>
        <v>280000</v>
      </c>
      <c r="U46" s="114">
        <f>T47-T46</f>
        <v>0</v>
      </c>
      <c r="X46" s="115">
        <f>ROUNDUP((Z46+AB46)+$AA$2+$AA$3,-4)</f>
        <v>280000</v>
      </c>
      <c r="Y46" s="101" t="s">
        <v>166</v>
      </c>
      <c r="Z46" s="102">
        <v>273820</v>
      </c>
    </row>
    <row r="47" spans="2:28" ht="15" customHeight="1" thickBot="1">
      <c r="B47" s="436"/>
      <c r="C47" s="437" t="s">
        <v>168</v>
      </c>
      <c r="D47" s="437"/>
      <c r="E47" s="439"/>
      <c r="F47" s="121"/>
      <c r="G47" s="434"/>
      <c r="H47" s="121"/>
      <c r="I47" s="412"/>
      <c r="J47" s="123">
        <v>280000</v>
      </c>
      <c r="K47" s="434"/>
      <c r="L47" s="121"/>
      <c r="M47" s="434"/>
      <c r="N47" s="121"/>
      <c r="O47" s="434"/>
      <c r="P47" s="121"/>
      <c r="Q47" s="434"/>
      <c r="R47" s="122"/>
      <c r="S47" s="398"/>
      <c r="T47" s="113">
        <f t="shared" si="0"/>
        <v>280000</v>
      </c>
      <c r="U47" s="110">
        <f>U46/T47</f>
        <v>0</v>
      </c>
      <c r="X47" s="41">
        <v>340000</v>
      </c>
      <c r="Y47" s="101" t="s">
        <v>226</v>
      </c>
      <c r="Z47" s="102"/>
    </row>
    <row r="48" spans="2:28" ht="15" customHeight="1">
      <c r="B48" s="431">
        <v>24</v>
      </c>
      <c r="C48" s="433" t="s">
        <v>169</v>
      </c>
      <c r="D48" s="411" t="s">
        <v>239</v>
      </c>
      <c r="E48" s="413"/>
      <c r="F48" s="116"/>
      <c r="G48" s="413"/>
      <c r="H48" s="116"/>
      <c r="I48" s="411">
        <v>1</v>
      </c>
      <c r="J48" s="31">
        <v>500000</v>
      </c>
      <c r="K48" s="413"/>
      <c r="L48" s="116"/>
      <c r="M48" s="413"/>
      <c r="N48" s="116"/>
      <c r="O48" s="413"/>
      <c r="P48" s="116"/>
      <c r="Q48" s="413"/>
      <c r="R48" s="117"/>
      <c r="S48" s="410">
        <f>SUMIF($E$3:$R$3,$E$3,E48:R49)</f>
        <v>1</v>
      </c>
      <c r="T48" s="107">
        <f>SUMIF($E$3:$R$3,$F$3,E48:R48)</f>
        <v>500000</v>
      </c>
      <c r="U48" s="114">
        <f>T49-T48</f>
        <v>0</v>
      </c>
      <c r="X48" s="115">
        <f>ROUNDUP((Z48+AB48)+$AA$2+$AA$3,-4)</f>
        <v>310000</v>
      </c>
      <c r="Y48" s="101" t="s">
        <v>166</v>
      </c>
      <c r="Z48" s="102">
        <v>310000</v>
      </c>
    </row>
    <row r="49" spans="2:26" ht="15" customHeight="1" thickBot="1">
      <c r="B49" s="432"/>
      <c r="C49" s="412" t="s">
        <v>169</v>
      </c>
      <c r="D49" s="412"/>
      <c r="E49" s="434"/>
      <c r="F49" s="121"/>
      <c r="G49" s="434"/>
      <c r="H49" s="121"/>
      <c r="I49" s="412"/>
      <c r="J49" s="123">
        <v>500000</v>
      </c>
      <c r="K49" s="434"/>
      <c r="L49" s="121"/>
      <c r="M49" s="434"/>
      <c r="N49" s="121"/>
      <c r="O49" s="434"/>
      <c r="P49" s="121"/>
      <c r="Q49" s="434"/>
      <c r="R49" s="122"/>
      <c r="S49" s="398"/>
      <c r="T49" s="113">
        <f>SUMIF($E$3:$R$3,$F$3,E49:R49)</f>
        <v>500000</v>
      </c>
      <c r="U49" s="110">
        <f>U48/T49</f>
        <v>0</v>
      </c>
      <c r="X49" s="41">
        <v>500000</v>
      </c>
      <c r="Y49" s="101" t="s">
        <v>226</v>
      </c>
      <c r="Z49" s="102"/>
    </row>
    <row r="50" spans="2:26" ht="15" customHeight="1">
      <c r="B50" s="424">
        <v>25</v>
      </c>
      <c r="C50" s="426" t="s">
        <v>180</v>
      </c>
      <c r="D50" s="426" t="s">
        <v>240</v>
      </c>
      <c r="E50" s="428"/>
      <c r="F50" s="127"/>
      <c r="G50" s="415"/>
      <c r="H50" s="127"/>
      <c r="I50" s="413"/>
      <c r="J50" s="116"/>
      <c r="K50" s="116"/>
      <c r="L50" s="116">
        <v>300000</v>
      </c>
      <c r="M50" s="116"/>
      <c r="N50" s="116">
        <v>670000</v>
      </c>
      <c r="O50" s="413"/>
      <c r="P50" s="116"/>
      <c r="Q50" s="415"/>
      <c r="R50" s="130"/>
      <c r="S50" s="416">
        <f>SUMIF($E$3:$R$3,$E$3,E50:R51)</f>
        <v>0</v>
      </c>
      <c r="T50" s="131">
        <f>SUMIF($E$3:$R$3,$F$3,E50:R50)</f>
        <v>970000</v>
      </c>
      <c r="U50" s="132">
        <f>T51-T50</f>
        <v>0</v>
      </c>
      <c r="X50" s="126">
        <v>1600000</v>
      </c>
      <c r="Y50" s="101" t="s">
        <v>166</v>
      </c>
      <c r="Z50" s="102"/>
    </row>
    <row r="51" spans="2:26" ht="15" customHeight="1" thickBot="1">
      <c r="B51" s="425"/>
      <c r="C51" s="427" t="s">
        <v>241</v>
      </c>
      <c r="D51" s="427"/>
      <c r="E51" s="429"/>
      <c r="F51" s="133"/>
      <c r="G51" s="414"/>
      <c r="H51" s="133"/>
      <c r="I51" s="414"/>
      <c r="J51" s="133"/>
      <c r="K51" s="133"/>
      <c r="L51" s="133">
        <v>300000</v>
      </c>
      <c r="M51" s="133"/>
      <c r="N51" s="133">
        <v>670000</v>
      </c>
      <c r="O51" s="414"/>
      <c r="P51" s="133"/>
      <c r="Q51" s="414"/>
      <c r="R51" s="134"/>
      <c r="S51" s="417"/>
      <c r="T51" s="135">
        <f>SUMIF($E$3:$R$3,$F$3,E51:R51)</f>
        <v>970000</v>
      </c>
      <c r="U51" s="136">
        <f>IFERROR(U50/T51,0)</f>
        <v>0</v>
      </c>
      <c r="X51" s="137">
        <v>1600000</v>
      </c>
      <c r="Y51" s="101" t="s">
        <v>226</v>
      </c>
      <c r="Z51" s="102"/>
    </row>
    <row r="52" spans="2:26" ht="15" customHeight="1" thickTop="1">
      <c r="B52" s="418" t="s">
        <v>242</v>
      </c>
      <c r="C52" s="419"/>
      <c r="D52" s="420"/>
      <c r="E52" s="398">
        <f>SUM(E4:E51)</f>
        <v>4.5</v>
      </c>
      <c r="F52" s="107">
        <f>SUMIF($Y$4:$Y$51,$X$2,F4:F51)</f>
        <v>3130000</v>
      </c>
      <c r="G52" s="398">
        <f>SUM(G4:G51)</f>
        <v>11.7</v>
      </c>
      <c r="H52" s="107">
        <f>SUMIF($Y$4:$Y$51,$X$2,H4:H51)</f>
        <v>6227500</v>
      </c>
      <c r="I52" s="398">
        <f>SUM(I4:I51)</f>
        <v>17.8</v>
      </c>
      <c r="J52" s="107">
        <f>SUMIF($Y$4:$Y$51,$X$2,J4:J51)</f>
        <v>8570000</v>
      </c>
      <c r="K52" s="398">
        <f>SUM(K4:K51)</f>
        <v>17.5</v>
      </c>
      <c r="L52" s="107">
        <f>SUMIF($Y$4:$Y$51,$X$2,L4:L51)</f>
        <v>8815000</v>
      </c>
      <c r="M52" s="398">
        <f>SUM(M4:M51)</f>
        <v>14.5</v>
      </c>
      <c r="N52" s="107">
        <f>SUMIF($Y$4:$Y$51,$X$2,N4:N51)</f>
        <v>7900000</v>
      </c>
      <c r="O52" s="398">
        <f>SUM(O4:O51)</f>
        <v>3</v>
      </c>
      <c r="P52" s="107">
        <f>SUMIF($Y$4:$Y$51,$X$2,P4:P51)</f>
        <v>2180000</v>
      </c>
      <c r="Q52" s="398">
        <f>SUM(Q4:Q51)</f>
        <v>1</v>
      </c>
      <c r="R52" s="107">
        <f>SUMIF($Y$4:$Y$51,$X$2,R4:R51)</f>
        <v>620000</v>
      </c>
      <c r="S52" s="398">
        <f>SUM(S4:S51)</f>
        <v>70</v>
      </c>
      <c r="T52" s="107">
        <f>SUMIF($Y$4:$Y$51,$X$2,T4:T51)</f>
        <v>37442500</v>
      </c>
      <c r="U52" s="138">
        <f>SUMIF($Y$4:$Y$51,$X$2,U4:U51)</f>
        <v>557500</v>
      </c>
      <c r="X52" s="139"/>
      <c r="Z52" s="102" t="s">
        <v>243</v>
      </c>
    </row>
    <row r="53" spans="2:26" ht="15" customHeight="1" thickBot="1">
      <c r="B53" s="421"/>
      <c r="C53" s="422"/>
      <c r="D53" s="423"/>
      <c r="E53" s="399"/>
      <c r="F53" s="140">
        <f>SUMIF($Y$4:$Y$51,$X$3,F4:F51)</f>
        <v>4050000</v>
      </c>
      <c r="G53" s="399"/>
      <c r="H53" s="140">
        <f>SUMIF($Y$4:$Y$51,$X$3,H4:H51)</f>
        <v>7530000</v>
      </c>
      <c r="I53" s="399"/>
      <c r="J53" s="140">
        <f>SUMIF($Y$4:$Y$51,$X$3,J4:J51)</f>
        <v>9730000</v>
      </c>
      <c r="K53" s="399"/>
      <c r="L53" s="140">
        <f>SUMIF($Y$4:$Y$51,$X$3,L4:L51)</f>
        <v>8800000</v>
      </c>
      <c r="M53" s="399"/>
      <c r="N53" s="140">
        <f>SUMIF($Y$4:$Y$51,$X$3,N4:N51)</f>
        <v>7890000</v>
      </c>
      <c r="O53" s="399"/>
      <c r="P53" s="140">
        <f>SUMIF($Y$4:$Y$51,$X$3,P4:P51)</f>
        <v>0</v>
      </c>
      <c r="Q53" s="399"/>
      <c r="R53" s="140">
        <f>SUMIF($Y$4:$Y$51,$X$3,R4:R51)</f>
        <v>0</v>
      </c>
      <c r="S53" s="399"/>
      <c r="T53" s="140">
        <f>SUMIF($Y$4:$Y$51,$X$3,T4:T51)</f>
        <v>38000000</v>
      </c>
      <c r="U53" s="141">
        <f>U52/T53</f>
        <v>1.4671052631578948E-2</v>
      </c>
      <c r="X53" s="142"/>
      <c r="Z53" s="102" t="s">
        <v>244</v>
      </c>
    </row>
    <row r="54" spans="2:26" ht="15" customHeight="1"/>
    <row r="55" spans="2:26" ht="15" customHeight="1" thickBot="1">
      <c r="B55" s="101" t="s">
        <v>245</v>
      </c>
      <c r="T55" s="143"/>
      <c r="U55" s="143"/>
    </row>
    <row r="56" spans="2:26" ht="15" customHeight="1">
      <c r="B56" s="400" t="s">
        <v>217</v>
      </c>
      <c r="C56" s="401"/>
      <c r="D56" s="402"/>
      <c r="E56" s="403">
        <f>$U$1-F57-$U$50</f>
        <v>33900000</v>
      </c>
      <c r="F56" s="403"/>
      <c r="G56" s="403">
        <f>$U$1-H57</f>
        <v>27672500</v>
      </c>
      <c r="H56" s="403"/>
      <c r="I56" s="403">
        <f>$U$1-J57</f>
        <v>19102500</v>
      </c>
      <c r="J56" s="403"/>
      <c r="K56" s="403">
        <f>$U$1-L57</f>
        <v>10287500</v>
      </c>
      <c r="L56" s="404"/>
      <c r="M56" s="405">
        <f>$U$1-N57</f>
        <v>2387500</v>
      </c>
      <c r="N56" s="406"/>
      <c r="O56" s="407">
        <f>$U$1-P57</f>
        <v>207500</v>
      </c>
      <c r="P56" s="404"/>
      <c r="Q56" s="408">
        <f>$U$1-R57</f>
        <v>-412500</v>
      </c>
      <c r="R56" s="409"/>
      <c r="X56" s="144"/>
    </row>
    <row r="57" spans="2:26" ht="15" customHeight="1">
      <c r="B57" s="392" t="s">
        <v>246</v>
      </c>
      <c r="C57" s="393"/>
      <c r="D57" s="394"/>
      <c r="E57" s="145">
        <f>E52</f>
        <v>4.5</v>
      </c>
      <c r="F57" s="146">
        <f>F52+T50</f>
        <v>4100000</v>
      </c>
      <c r="G57" s="147">
        <f t="shared" ref="G57:R57" si="1">E57+G52</f>
        <v>16.2</v>
      </c>
      <c r="H57" s="146">
        <f t="shared" si="1"/>
        <v>10327500</v>
      </c>
      <c r="I57" s="147">
        <f t="shared" si="1"/>
        <v>34</v>
      </c>
      <c r="J57" s="146">
        <f t="shared" si="1"/>
        <v>18897500</v>
      </c>
      <c r="K57" s="147">
        <f t="shared" si="1"/>
        <v>51.5</v>
      </c>
      <c r="L57" s="148">
        <f t="shared" si="1"/>
        <v>27712500</v>
      </c>
      <c r="M57" s="149">
        <f t="shared" si="1"/>
        <v>66</v>
      </c>
      <c r="N57" s="150">
        <f t="shared" si="1"/>
        <v>35612500</v>
      </c>
      <c r="O57" s="151">
        <f t="shared" si="1"/>
        <v>69</v>
      </c>
      <c r="P57" s="148">
        <f t="shared" si="1"/>
        <v>37792500</v>
      </c>
      <c r="Q57" s="152">
        <f t="shared" si="1"/>
        <v>70</v>
      </c>
      <c r="R57" s="153">
        <f t="shared" si="1"/>
        <v>38412500</v>
      </c>
      <c r="X57" s="154"/>
    </row>
    <row r="58" spans="2:26" ht="15" customHeight="1" thickBot="1">
      <c r="B58" s="395" t="s">
        <v>247</v>
      </c>
      <c r="C58" s="396"/>
      <c r="D58" s="397"/>
      <c r="E58" s="155">
        <f>E56/$U$1</f>
        <v>0.89210526315789473</v>
      </c>
      <c r="F58" s="156">
        <f>$U$1/E57</f>
        <v>8444444.444444444</v>
      </c>
      <c r="G58" s="155">
        <f>G56/$U$1</f>
        <v>0.7282236842105263</v>
      </c>
      <c r="H58" s="156">
        <f>$U$1/G57</f>
        <v>2345679.0123456791</v>
      </c>
      <c r="I58" s="155">
        <f>I56/$U$1</f>
        <v>0.50269736842105261</v>
      </c>
      <c r="J58" s="156">
        <f>$U$1/I57</f>
        <v>1117647.0588235294</v>
      </c>
      <c r="K58" s="155">
        <f>K56/$U$1</f>
        <v>0.27072368421052634</v>
      </c>
      <c r="L58" s="157">
        <f>$U$1/K57</f>
        <v>737864.07766990294</v>
      </c>
      <c r="M58" s="158">
        <f>M56/$U$1</f>
        <v>6.2828947368421054E-2</v>
      </c>
      <c r="N58" s="159">
        <f>$U$1/M57</f>
        <v>575757.5757575758</v>
      </c>
      <c r="O58" s="160">
        <f>O56/$U$1</f>
        <v>5.4605263157894738E-3</v>
      </c>
      <c r="P58" s="157">
        <f>$U$1/O57</f>
        <v>550724.63768115942</v>
      </c>
      <c r="Q58" s="161">
        <f>Q56/$U$1</f>
        <v>-1.0855263157894738E-2</v>
      </c>
      <c r="R58" s="162">
        <f>$U$1/Q57</f>
        <v>542857.14285714284</v>
      </c>
      <c r="T58" s="143"/>
      <c r="U58" s="163"/>
      <c r="X58" s="164"/>
    </row>
    <row r="59" spans="2:26" ht="15" customHeight="1" thickTop="1">
      <c r="B59" s="380" t="s">
        <v>229</v>
      </c>
      <c r="C59" s="387"/>
      <c r="D59" s="165" t="s">
        <v>166</v>
      </c>
      <c r="E59" s="390">
        <f>SUMIF($C$4:$C$51,$B59,E$4:E$51)</f>
        <v>1</v>
      </c>
      <c r="F59" s="166">
        <f>SUMIFS(F$4:F$51,$C$4:$C$51,$B59,$Y$4:$Y$51,$Y59)</f>
        <v>715000</v>
      </c>
      <c r="G59" s="390">
        <f>E59+SUMIF($C$4:$C$51,$B59,G$4:G$51)</f>
        <v>3.2</v>
      </c>
      <c r="H59" s="166">
        <f>F59+SUMIFS(H$4:H$51,$C$4:$C$51,$B59,$Y$4:$Y$51,$Y59)</f>
        <v>1950000</v>
      </c>
      <c r="I59" s="390">
        <f>G59+SUMIF($C$4:$C$51,$B59,I$4:I$51)</f>
        <v>6.7</v>
      </c>
      <c r="J59" s="166">
        <f>H59+SUMIFS(J$4:J$51,$C$4:$C$51,$B59,$Y$4:$Y$51,$Y59)</f>
        <v>3845000</v>
      </c>
      <c r="K59" s="390">
        <f>I59+SUMIF($C$4:$C$51,$B59,K$4:K$51)</f>
        <v>10.7</v>
      </c>
      <c r="L59" s="167">
        <f>J59+SUMIFS(L$4:L$51,$C$4:$C$51,$B59,$Y$4:$Y$51,$Y59)</f>
        <v>5925000</v>
      </c>
      <c r="M59" s="391">
        <f>K59+SUMIF($C$4:$C$51,$B59,M$4:M$51)</f>
        <v>12.7</v>
      </c>
      <c r="N59" s="168">
        <f>L59+SUMIFS(N$4:N$51,$C$4:$C$51,$B59,$Y$4:$Y$51,$Y59)</f>
        <v>7010000</v>
      </c>
      <c r="O59" s="361">
        <f>M59+SUMIF($C$4:$C$51,$B59,O$4:O$51)</f>
        <v>13.2</v>
      </c>
      <c r="P59" s="167">
        <f>N59+SUMIFS(P$4:P$51,$C$4:$C$51,$B59,$Y$4:$Y$51,$Y59)</f>
        <v>7385000</v>
      </c>
      <c r="Q59" s="363">
        <f>O59+SUMIF($C$4:$C$51,$B59,Q$4:Q$51)</f>
        <v>13.2</v>
      </c>
      <c r="R59" s="169">
        <f>P59+SUMIFS(R$4:R$51,$C$4:$C$51,$B59,$Y$4:$Y$51,$Y59)</f>
        <v>7385000</v>
      </c>
      <c r="S59" s="170"/>
      <c r="U59" s="102"/>
      <c r="X59" s="171"/>
      <c r="Y59" s="101" t="s">
        <v>166</v>
      </c>
    </row>
    <row r="60" spans="2:26" ht="15" customHeight="1">
      <c r="B60" s="366"/>
      <c r="C60" s="367"/>
      <c r="D60" s="172" t="s">
        <v>165</v>
      </c>
      <c r="E60" s="371"/>
      <c r="F60" s="173">
        <f>SUMIFS(F$4:F$51,$C$4:$C$51,$B59,$Y$4:$Y$51,$Y60)</f>
        <v>900000</v>
      </c>
      <c r="G60" s="371"/>
      <c r="H60" s="173">
        <f>F60+SUMIFS(H$4:H$51,$C$4:$C$51,$B59,$Y$4:$Y$51,$Y60)</f>
        <v>2350000</v>
      </c>
      <c r="I60" s="371"/>
      <c r="J60" s="173">
        <f>H60+SUMIFS(J$4:J$51,$C$4:$C$51,$B59,$Y$4:$Y$51,$Y60)</f>
        <v>4670000</v>
      </c>
      <c r="K60" s="371"/>
      <c r="L60" s="174">
        <f>J60+SUMIFS(L$4:L$51,$C$4:$C$51,$B59,$Y$4:$Y$51,$Y60)</f>
        <v>6750000</v>
      </c>
      <c r="M60" s="373"/>
      <c r="N60" s="175">
        <f>L60+SUMIFS(N$4:N$51,$C$4:$C$51,$B59,$Y$4:$Y$51,$Y60)</f>
        <v>7840000</v>
      </c>
      <c r="O60" s="362"/>
      <c r="P60" s="174">
        <f>N60+SUMIFS(P$4:P$51,$C$4:$C$51,$B59,$Y$4:$Y$51,$Y60)</f>
        <v>7840000</v>
      </c>
      <c r="Q60" s="364"/>
      <c r="R60" s="176">
        <f>P60+SUMIFS(R$4:R$51,$C$4:$C$51,$B59,$Y$4:$Y$51,$Y60)</f>
        <v>7840000</v>
      </c>
      <c r="S60" s="170"/>
      <c r="U60" s="102"/>
      <c r="X60" s="177"/>
      <c r="Y60" s="101" t="s">
        <v>226</v>
      </c>
    </row>
    <row r="61" spans="2:26" ht="15" customHeight="1" thickBot="1">
      <c r="B61" s="388"/>
      <c r="C61" s="389"/>
      <c r="D61" s="178" t="s">
        <v>217</v>
      </c>
      <c r="E61" s="179">
        <f>IFERROR(F61/F60,0)</f>
        <v>0.20555555555555555</v>
      </c>
      <c r="F61" s="180">
        <f>F60-F59</f>
        <v>185000</v>
      </c>
      <c r="G61" s="181">
        <f>IFERROR(H61/H60,0)</f>
        <v>0.1702127659574468</v>
      </c>
      <c r="H61" s="180">
        <f>H60-H59</f>
        <v>400000</v>
      </c>
      <c r="I61" s="181">
        <f>IFERROR(J61/J60,0)</f>
        <v>0.17665952890792291</v>
      </c>
      <c r="J61" s="180">
        <f>J60-J59</f>
        <v>825000</v>
      </c>
      <c r="K61" s="181">
        <f>IFERROR(L61/L60,0)</f>
        <v>0.12222222222222222</v>
      </c>
      <c r="L61" s="182">
        <f>L60-L59</f>
        <v>825000</v>
      </c>
      <c r="M61" s="183">
        <f>IFERROR(N61/N60,0)</f>
        <v>0.10586734693877552</v>
      </c>
      <c r="N61" s="184">
        <f>N60-N59</f>
        <v>830000</v>
      </c>
      <c r="O61" s="185">
        <f>IFERROR(P61/P60,0)</f>
        <v>5.8035714285714288E-2</v>
      </c>
      <c r="P61" s="182">
        <f>P60-P59</f>
        <v>455000</v>
      </c>
      <c r="Q61" s="186">
        <f>IFERROR(R61/R60,0)</f>
        <v>5.8035714285714288E-2</v>
      </c>
      <c r="R61" s="187">
        <f>R60-R59</f>
        <v>455000</v>
      </c>
      <c r="S61" s="170"/>
      <c r="U61" s="102"/>
      <c r="X61" s="188"/>
      <c r="Y61" s="189" t="s">
        <v>217</v>
      </c>
    </row>
    <row r="62" spans="2:26" ht="15" customHeight="1" thickTop="1">
      <c r="B62" s="380" t="s">
        <v>73</v>
      </c>
      <c r="C62" s="387"/>
      <c r="D62" s="165" t="s">
        <v>166</v>
      </c>
      <c r="E62" s="390">
        <f>SUMIF($C$4:$C$51,$B62,E$4:E$51)</f>
        <v>3.5</v>
      </c>
      <c r="F62" s="166">
        <f>SUMIFS(F$4:F$51,$C$4:$C$51,$B62,$Y$4:$Y$51,$Y62)</f>
        <v>2415000</v>
      </c>
      <c r="G62" s="390">
        <f>E62+SUMIF($C$4:$C$51,$B62,G$4:G$51)</f>
        <v>8</v>
      </c>
      <c r="H62" s="166">
        <f>F62+SUMIFS(H$4:H$51,$C$4:$C$51,$B62,$Y$4:$Y$51,$Y62)</f>
        <v>5390000</v>
      </c>
      <c r="I62" s="390">
        <f>G62+SUMIF($C$4:$C$51,$B62,I$4:I$51)</f>
        <v>12.3</v>
      </c>
      <c r="J62" s="166">
        <f>H62+SUMIFS(J$4:J$51,$C$4:$C$51,$B62,$Y$4:$Y$51,$Y62)</f>
        <v>8235000</v>
      </c>
      <c r="K62" s="390">
        <f>I62+SUMIF($C$4:$C$51,$B62,K$4:K$51)</f>
        <v>17.8</v>
      </c>
      <c r="L62" s="167">
        <f>J62+SUMIFS(L$4:L$51,$C$4:$C$51,$B62,$Y$4:$Y$51,$Y62)</f>
        <v>11620000</v>
      </c>
      <c r="M62" s="391">
        <f>K62+SUMIF($C$4:$C$51,$B62,M$4:M$51)</f>
        <v>23.3</v>
      </c>
      <c r="N62" s="168">
        <f>L62+SUMIFS(N$4:N$51,$C$4:$C$51,$B62,$Y$4:$Y$51,$Y62)</f>
        <v>15005000</v>
      </c>
      <c r="O62" s="361">
        <f>M62+SUMIF($C$4:$C$51,$B62,O$4:O$51)</f>
        <v>25.8</v>
      </c>
      <c r="P62" s="167">
        <f>N62+SUMIFS(P$4:P$51,$C$4:$C$51,$B62,$Y$4:$Y$51,$Y62)</f>
        <v>16810000</v>
      </c>
      <c r="Q62" s="363">
        <f>O62+SUMIF($C$4:$C$51,$B62,Q$4:Q$51)</f>
        <v>26.8</v>
      </c>
      <c r="R62" s="169">
        <f>P62+SUMIFS(R$4:R$51,$C$4:$C$51,$B62,$Y$4:$Y$51,$Y62)</f>
        <v>17430000</v>
      </c>
      <c r="T62" s="190"/>
      <c r="U62" s="170"/>
      <c r="X62" s="171"/>
      <c r="Y62" s="101" t="s">
        <v>166</v>
      </c>
    </row>
    <row r="63" spans="2:26" ht="15" customHeight="1">
      <c r="B63" s="366"/>
      <c r="C63" s="367"/>
      <c r="D63" s="172" t="s">
        <v>165</v>
      </c>
      <c r="E63" s="371"/>
      <c r="F63" s="173">
        <f>SUMIFS(F$4:F$51,$C$4:$C$51,$B62,$Y$4:$Y$51,$Y63)</f>
        <v>3150000</v>
      </c>
      <c r="G63" s="371"/>
      <c r="H63" s="173">
        <f>F63+SUMIFS(H$4:H$51,$C$4:$C$51,$B62,$Y$4:$Y$51,$Y63)</f>
        <v>7200000</v>
      </c>
      <c r="I63" s="371"/>
      <c r="J63" s="173">
        <f>H63+SUMIFS(J$4:J$51,$C$4:$C$51,$B62,$Y$4:$Y$51,$Y63)</f>
        <v>10780000</v>
      </c>
      <c r="K63" s="371"/>
      <c r="L63" s="174">
        <f>J63+SUMIFS(L$4:L$51,$C$4:$C$51,$B62,$Y$4:$Y$51,$Y63)</f>
        <v>14150000</v>
      </c>
      <c r="M63" s="373"/>
      <c r="N63" s="175">
        <f>L63+SUMIFS(N$4:N$51,$C$4:$C$51,$B62,$Y$4:$Y$51,$Y63)</f>
        <v>17520000</v>
      </c>
      <c r="O63" s="362"/>
      <c r="P63" s="174">
        <f>N63+SUMIFS(P$4:P$51,$C$4:$C$51,$B62,$Y$4:$Y$51,$Y63)</f>
        <v>17520000</v>
      </c>
      <c r="Q63" s="364"/>
      <c r="R63" s="176">
        <f>P63+SUMIFS(R$4:R$51,$C$4:$C$51,$B62,$Y$4:$Y$51,$Y63)</f>
        <v>17520000</v>
      </c>
      <c r="S63" s="170"/>
      <c r="U63" s="102"/>
      <c r="X63" s="177"/>
      <c r="Y63" s="101" t="s">
        <v>226</v>
      </c>
    </row>
    <row r="64" spans="2:26" ht="15" customHeight="1" thickBot="1">
      <c r="B64" s="388"/>
      <c r="C64" s="389"/>
      <c r="D64" s="178" t="s">
        <v>217</v>
      </c>
      <c r="E64" s="179">
        <f>IFERROR(F64/F63,0)</f>
        <v>0.23333333333333334</v>
      </c>
      <c r="F64" s="180">
        <f>F63-F62</f>
        <v>735000</v>
      </c>
      <c r="G64" s="181">
        <f>IFERROR(H64/H63,0)</f>
        <v>0.25138888888888888</v>
      </c>
      <c r="H64" s="180">
        <f>H63-H62</f>
        <v>1810000</v>
      </c>
      <c r="I64" s="181">
        <f>IFERROR(J64/J63,0)</f>
        <v>0.23608534322820038</v>
      </c>
      <c r="J64" s="180">
        <f>J63-J62</f>
        <v>2545000</v>
      </c>
      <c r="K64" s="181">
        <f>IFERROR(L64/L63,0)</f>
        <v>0.17879858657243816</v>
      </c>
      <c r="L64" s="182">
        <f>L63-L62</f>
        <v>2530000</v>
      </c>
      <c r="M64" s="183">
        <f>IFERROR(N64/N63,0)</f>
        <v>0.14355022831050229</v>
      </c>
      <c r="N64" s="184">
        <f>N63-N62</f>
        <v>2515000</v>
      </c>
      <c r="O64" s="185">
        <f>IFERROR(P64/P63,0)</f>
        <v>4.0525114155251139E-2</v>
      </c>
      <c r="P64" s="182">
        <f>P63-P62</f>
        <v>710000</v>
      </c>
      <c r="Q64" s="186">
        <f>IFERROR(R64/R63,0)</f>
        <v>5.1369863013698627E-3</v>
      </c>
      <c r="R64" s="187">
        <f>R63-R62</f>
        <v>90000</v>
      </c>
      <c r="S64" s="170"/>
      <c r="U64" s="102"/>
      <c r="X64" s="188"/>
      <c r="Y64" s="189" t="s">
        <v>217</v>
      </c>
    </row>
    <row r="65" spans="2:25" ht="15" customHeight="1" thickTop="1">
      <c r="B65" s="380" t="s">
        <v>167</v>
      </c>
      <c r="C65" s="387"/>
      <c r="D65" s="165" t="s">
        <v>166</v>
      </c>
      <c r="E65" s="390">
        <f>SUMIF($C$4:$C$51,$B65,E$4:E$51)</f>
        <v>0</v>
      </c>
      <c r="F65" s="166">
        <f>SUMIFS(F$4:F$51,$C$4:$C$51,$B65,$Y$4:$Y$51,$Y65)</f>
        <v>0</v>
      </c>
      <c r="G65" s="390">
        <f>E65+SUMIF($C$4:$C$51,$B65,G$4:G$51)</f>
        <v>4</v>
      </c>
      <c r="H65" s="166">
        <f>F65+SUMIFS(H$4:H$51,$C$4:$C$51,$B65,$Y$4:$Y$51,$Y65)</f>
        <v>1647500</v>
      </c>
      <c r="I65" s="390">
        <f>G65+SUMIF($C$4:$C$51,$B65,I$4:I$51)</f>
        <v>9</v>
      </c>
      <c r="J65" s="166">
        <f>H65+SUMIFS(J$4:J$51,$C$4:$C$51,$B65,$Y$4:$Y$51,$Y65)</f>
        <v>3747500</v>
      </c>
      <c r="K65" s="390">
        <f>I65+SUMIF($C$4:$C$51,$B65,K$4:K$51)</f>
        <v>14</v>
      </c>
      <c r="L65" s="167">
        <f>J65+SUMIFS(L$4:L$51,$C$4:$C$51,$B65,$Y$4:$Y$51,$Y65)</f>
        <v>5847500</v>
      </c>
      <c r="M65" s="391">
        <f>K65+SUMIF($C$4:$C$51,$B65,M$4:M$51)</f>
        <v>19</v>
      </c>
      <c r="N65" s="168">
        <f>L65+SUMIFS(N$4:N$51,$C$4:$C$51,$B65,$Y$4:$Y$51,$Y65)</f>
        <v>7947500</v>
      </c>
      <c r="O65" s="361">
        <f>M65+SUMIF($C$4:$C$51,$B65,O$4:O$51)</f>
        <v>19</v>
      </c>
      <c r="P65" s="167">
        <f>N65+SUMIFS(P$4:P$51,$C$4:$C$51,$B65,$Y$4:$Y$51,$Y65)</f>
        <v>7947500</v>
      </c>
      <c r="Q65" s="363">
        <f>O65+SUMIF($C$4:$C$51,$B65,Q$4:Q$51)</f>
        <v>19</v>
      </c>
      <c r="R65" s="169">
        <f>P65+SUMIFS(R$4:R$51,$C$4:$C$51,$B65,$Y$4:$Y$51,$Y65)</f>
        <v>7947500</v>
      </c>
      <c r="T65" s="190"/>
      <c r="U65" s="170"/>
      <c r="X65" s="171"/>
      <c r="Y65" s="101" t="s">
        <v>166</v>
      </c>
    </row>
    <row r="66" spans="2:25" ht="15" customHeight="1">
      <c r="B66" s="366"/>
      <c r="C66" s="367"/>
      <c r="D66" s="172" t="s">
        <v>165</v>
      </c>
      <c r="E66" s="371"/>
      <c r="F66" s="173">
        <f>SUMIFS(F$4:F$51,$C$4:$C$51,$B65,$Y$4:$Y$51,$Y66)</f>
        <v>0</v>
      </c>
      <c r="G66" s="371"/>
      <c r="H66" s="173">
        <f>F66+SUMIFS(H$4:H$51,$C$4:$C$51,$B65,$Y$4:$Y$51,$Y66)</f>
        <v>1660000</v>
      </c>
      <c r="I66" s="371"/>
      <c r="J66" s="173">
        <f>H66+SUMIFS(J$4:J$51,$C$4:$C$51,$B65,$Y$4:$Y$51,$Y66)</f>
        <v>3760000</v>
      </c>
      <c r="K66" s="371"/>
      <c r="L66" s="174">
        <f>J66+SUMIFS(L$4:L$51,$C$4:$C$51,$B65,$Y$4:$Y$51,$Y66)</f>
        <v>5860000</v>
      </c>
      <c r="M66" s="373"/>
      <c r="N66" s="175">
        <f>L66+SUMIFS(N$4:N$51,$C$4:$C$51,$B65,$Y$4:$Y$51,$Y66)</f>
        <v>7960000</v>
      </c>
      <c r="O66" s="362"/>
      <c r="P66" s="174">
        <f>N66+SUMIFS(P$4:P$51,$C$4:$C$51,$B65,$Y$4:$Y$51,$Y66)</f>
        <v>7960000</v>
      </c>
      <c r="Q66" s="364"/>
      <c r="R66" s="176">
        <f>P66+SUMIFS(R$4:R$51,$C$4:$C$51,$B65,$Y$4:$Y$51,$Y66)</f>
        <v>7960000</v>
      </c>
      <c r="S66" s="170"/>
      <c r="U66" s="102"/>
      <c r="X66" s="177"/>
      <c r="Y66" s="101" t="s">
        <v>226</v>
      </c>
    </row>
    <row r="67" spans="2:25" ht="15" customHeight="1" thickBot="1">
      <c r="B67" s="388"/>
      <c r="C67" s="389"/>
      <c r="D67" s="178" t="s">
        <v>217</v>
      </c>
      <c r="E67" s="179">
        <f>IFERROR(F67/F66,0)</f>
        <v>0</v>
      </c>
      <c r="F67" s="180">
        <f>F66-F65</f>
        <v>0</v>
      </c>
      <c r="G67" s="181">
        <f>IFERROR(H67/H66,0)</f>
        <v>7.5301204819277108E-3</v>
      </c>
      <c r="H67" s="180">
        <f>H66-H65</f>
        <v>12500</v>
      </c>
      <c r="I67" s="181">
        <f>IFERROR(J67/J66,0)</f>
        <v>3.324468085106383E-3</v>
      </c>
      <c r="J67" s="180">
        <f>J66-J65</f>
        <v>12500</v>
      </c>
      <c r="K67" s="181">
        <f>IFERROR(L67/L66,0)</f>
        <v>2.1331058020477816E-3</v>
      </c>
      <c r="L67" s="182">
        <f>L66-L65</f>
        <v>12500</v>
      </c>
      <c r="M67" s="183">
        <f>IFERROR(N67/N66,0)</f>
        <v>1.5703517587939699E-3</v>
      </c>
      <c r="N67" s="184">
        <f>N66-N65</f>
        <v>12500</v>
      </c>
      <c r="O67" s="185">
        <f>IFERROR(P67/P66,0)</f>
        <v>1.5703517587939699E-3</v>
      </c>
      <c r="P67" s="182">
        <f>P66-P65</f>
        <v>12500</v>
      </c>
      <c r="Q67" s="186">
        <f>IFERROR(R67/R66,0)</f>
        <v>1.5703517587939699E-3</v>
      </c>
      <c r="R67" s="187">
        <f>R66-R65</f>
        <v>12500</v>
      </c>
      <c r="S67" s="170"/>
      <c r="U67" s="102"/>
      <c r="X67" s="188"/>
      <c r="Y67" s="189" t="s">
        <v>217</v>
      </c>
    </row>
    <row r="68" spans="2:25" ht="15" customHeight="1" thickTop="1">
      <c r="B68" s="380" t="s">
        <v>168</v>
      </c>
      <c r="C68" s="387"/>
      <c r="D68" s="165" t="s">
        <v>166</v>
      </c>
      <c r="E68" s="390">
        <f>SUMIF($C$4:$C$51,$B68,E$4:E$51)</f>
        <v>0</v>
      </c>
      <c r="F68" s="166">
        <f>SUMIFS(F$4:F$51,$C$4:$C$51,$B68,$Y$4:$Y$51,$Y68)</f>
        <v>0</v>
      </c>
      <c r="G68" s="390">
        <f>E68+SUMIF($C$4:$C$51,$B68,G$4:G$51)</f>
        <v>1</v>
      </c>
      <c r="H68" s="166">
        <f>F68+SUMIFS(H$4:H$51,$C$4:$C$51,$B68,$Y$4:$Y$51,$Y68)</f>
        <v>370000</v>
      </c>
      <c r="I68" s="390">
        <f>G68+SUMIF($C$4:$C$51,$B68,I$4:I$51)</f>
        <v>5</v>
      </c>
      <c r="J68" s="166">
        <f>H68+SUMIFS(J$4:J$51,$C$4:$C$51,$B68,$Y$4:$Y$51,$Y68)</f>
        <v>1600000</v>
      </c>
      <c r="K68" s="390">
        <f>I68+SUMIF($C$4:$C$51,$B68,K$4:K$51)</f>
        <v>8</v>
      </c>
      <c r="L68" s="167">
        <f>J68+SUMIFS(L$4:L$51,$C$4:$C$51,$B68,$Y$4:$Y$51,$Y68)</f>
        <v>2550000</v>
      </c>
      <c r="M68" s="391">
        <f>K68+SUMIF($C$4:$C$51,$B68,M$4:M$51)</f>
        <v>10</v>
      </c>
      <c r="N68" s="168">
        <f>L68+SUMIFS(N$4:N$51,$C$4:$C$51,$B68,$Y$4:$Y$51,$Y68)</f>
        <v>3210000</v>
      </c>
      <c r="O68" s="361">
        <f>M68+SUMIF($C$4:$C$51,$B68,O$4:O$51)</f>
        <v>10</v>
      </c>
      <c r="P68" s="167">
        <f>N68+SUMIFS(P$4:P$51,$C$4:$C$51,$B68,$Y$4:$Y$51,$Y68)</f>
        <v>3210000</v>
      </c>
      <c r="Q68" s="363">
        <f>O68+SUMIF($C$4:$C$51,$B68,Q$4:Q$51)</f>
        <v>10</v>
      </c>
      <c r="R68" s="169">
        <f>P68+SUMIFS(R$4:R$51,$C$4:$C$51,$B68,$Y$4:$Y$51,$Y68)</f>
        <v>3210000</v>
      </c>
      <c r="T68" s="190"/>
      <c r="U68" s="170"/>
      <c r="X68" s="171"/>
      <c r="Y68" s="101" t="s">
        <v>166</v>
      </c>
    </row>
    <row r="69" spans="2:25" ht="15" customHeight="1">
      <c r="B69" s="366"/>
      <c r="C69" s="367"/>
      <c r="D69" s="172" t="s">
        <v>165</v>
      </c>
      <c r="E69" s="371"/>
      <c r="F69" s="173">
        <f>SUMIFS(F$4:F$51,$C$4:$C$51,$B68,$Y$4:$Y$51,$Y69)</f>
        <v>0</v>
      </c>
      <c r="G69" s="371"/>
      <c r="H69" s="173">
        <f>F69+SUMIFS(H$4:H$51,$C$4:$C$51,$B68,$Y$4:$Y$51,$Y69)</f>
        <v>370000</v>
      </c>
      <c r="I69" s="371"/>
      <c r="J69" s="173">
        <f>H69+SUMIFS(J$4:J$51,$C$4:$C$51,$B68,$Y$4:$Y$51,$Y69)</f>
        <v>1600000</v>
      </c>
      <c r="K69" s="371"/>
      <c r="L69" s="174">
        <f>J69+SUMIFS(L$4:L$51,$C$4:$C$51,$B68,$Y$4:$Y$51,$Y69)</f>
        <v>2550000</v>
      </c>
      <c r="M69" s="373"/>
      <c r="N69" s="175">
        <f>L69+SUMIFS(N$4:N$51,$C$4:$C$51,$B68,$Y$4:$Y$51,$Y69)</f>
        <v>3210000</v>
      </c>
      <c r="O69" s="362"/>
      <c r="P69" s="174">
        <f>N69+SUMIFS(P$4:P$51,$C$4:$C$51,$B68,$Y$4:$Y$51,$Y69)</f>
        <v>3210000</v>
      </c>
      <c r="Q69" s="364"/>
      <c r="R69" s="176">
        <f>P69+SUMIFS(R$4:R$51,$C$4:$C$51,$B68,$Y$4:$Y$51,$Y69)</f>
        <v>3210000</v>
      </c>
      <c r="S69" s="170"/>
      <c r="U69" s="102"/>
      <c r="X69" s="177"/>
      <c r="Y69" s="101" t="s">
        <v>226</v>
      </c>
    </row>
    <row r="70" spans="2:25" ht="15" customHeight="1" thickBot="1">
      <c r="B70" s="388"/>
      <c r="C70" s="389"/>
      <c r="D70" s="178" t="s">
        <v>217</v>
      </c>
      <c r="E70" s="179">
        <f>IFERROR(F70/F69,0)</f>
        <v>0</v>
      </c>
      <c r="F70" s="180">
        <f>F69-F68</f>
        <v>0</v>
      </c>
      <c r="G70" s="181">
        <f>IFERROR(H70/H69,0)</f>
        <v>0</v>
      </c>
      <c r="H70" s="180">
        <f>H69-H68</f>
        <v>0</v>
      </c>
      <c r="I70" s="181">
        <f>IFERROR(J70/J69,0)</f>
        <v>0</v>
      </c>
      <c r="J70" s="180">
        <f>J69-J68</f>
        <v>0</v>
      </c>
      <c r="K70" s="181">
        <f>IFERROR(L70/L69,0)</f>
        <v>0</v>
      </c>
      <c r="L70" s="182">
        <f>L69-L68</f>
        <v>0</v>
      </c>
      <c r="M70" s="183">
        <f>IFERROR(N70/N69,0)</f>
        <v>0</v>
      </c>
      <c r="N70" s="184">
        <f>N69-N68</f>
        <v>0</v>
      </c>
      <c r="O70" s="185">
        <f>IFERROR(P70/P69,0)</f>
        <v>0</v>
      </c>
      <c r="P70" s="182">
        <f>P69-P68</f>
        <v>0</v>
      </c>
      <c r="Q70" s="186">
        <f>IFERROR(R70/R69,0)</f>
        <v>0</v>
      </c>
      <c r="R70" s="187">
        <f>R69-R68</f>
        <v>0</v>
      </c>
      <c r="S70" s="170"/>
      <c r="U70" s="102"/>
      <c r="X70" s="188"/>
      <c r="Y70" s="189" t="s">
        <v>217</v>
      </c>
    </row>
    <row r="71" spans="2:25" ht="15" customHeight="1" thickTop="1">
      <c r="B71" s="380" t="s">
        <v>169</v>
      </c>
      <c r="C71" s="381"/>
      <c r="D71" s="165" t="s">
        <v>166</v>
      </c>
      <c r="E71" s="376">
        <f>SUMIF($C$4:$C$51,$B71,E$4:E$51)</f>
        <v>0</v>
      </c>
      <c r="F71" s="166">
        <f>SUMIFS(F$4:F$51,$C$4:$C$51,$B71,$Y$4:$Y$51,$Y71)</f>
        <v>0</v>
      </c>
      <c r="G71" s="378">
        <f>E71+SUMIF($C$4:$C$51,$B71,G$4:G$51)</f>
        <v>0</v>
      </c>
      <c r="H71" s="166">
        <f>F71+SUMIFS(H$4:H$51,$C$4:$C$51,$B71,$Y$4:$Y$51,$Y71)</f>
        <v>0</v>
      </c>
      <c r="I71" s="378">
        <f>G71+SUMIF($C$4:$C$51,$B71,I$4:I$51)</f>
        <v>1</v>
      </c>
      <c r="J71" s="166">
        <f>H71+SUMIFS(J$4:J$51,$C$4:$C$51,$B71,$Y$4:$Y$51,$Y71)</f>
        <v>500000</v>
      </c>
      <c r="K71" s="378">
        <f>I71+SUMIF($C$4:$C$51,$B71,K$4:K$51)</f>
        <v>1</v>
      </c>
      <c r="L71" s="167">
        <f>J71+SUMIFS(L$4:L$51,$C$4:$C$51,$B71,$Y$4:$Y$51,$Y71)</f>
        <v>500000</v>
      </c>
      <c r="M71" s="379">
        <f>K71+SUMIF($C$4:$C$51,$B71,M$4:M$51)</f>
        <v>1</v>
      </c>
      <c r="N71" s="168">
        <f>L71+SUMIFS(N$4:N$51,$C$4:$C$51,$B71,$Y$4:$Y$51,$Y71)</f>
        <v>500000</v>
      </c>
      <c r="O71" s="386">
        <f>M71+SUMIF($C$4:$C$51,$B71,O$4:O$51)</f>
        <v>1</v>
      </c>
      <c r="P71" s="167">
        <f>N71+SUMIFS(P$4:P$51,$C$4:$C$51,$B71,$Y$4:$Y$51,$Y71)</f>
        <v>500000</v>
      </c>
      <c r="Q71" s="386">
        <f>O71+SUMIF($C$4:$C$51,$B71,Q$4:Q$51)</f>
        <v>1</v>
      </c>
      <c r="R71" s="169">
        <f>P71+SUMIFS(R$4:R$51,$C$4:$C$51,$B71,$Y$4:$Y$51,$Y71)</f>
        <v>500000</v>
      </c>
      <c r="T71" s="190"/>
      <c r="U71" s="170"/>
      <c r="X71" s="171"/>
      <c r="Y71" s="101" t="s">
        <v>166</v>
      </c>
    </row>
    <row r="72" spans="2:25" ht="15" customHeight="1">
      <c r="B72" s="382"/>
      <c r="C72" s="383"/>
      <c r="D72" s="172" t="s">
        <v>165</v>
      </c>
      <c r="E72" s="377"/>
      <c r="F72" s="173">
        <f>SUMIFS(F$4:F$51,$C$4:$C$51,$B71,$Y$4:$Y$51,$Y72)</f>
        <v>0</v>
      </c>
      <c r="G72" s="370"/>
      <c r="H72" s="173">
        <f>F72+SUMIFS(H$4:H$51,$C$4:$C$51,$B71,$Y$4:$Y$51,$Y72)</f>
        <v>0</v>
      </c>
      <c r="I72" s="370"/>
      <c r="J72" s="173">
        <f>H72+SUMIFS(J$4:J$51,$C$4:$C$51,$B71,$Y$4:$Y$51,$Y72)</f>
        <v>500000</v>
      </c>
      <c r="K72" s="370"/>
      <c r="L72" s="174">
        <f>J72+SUMIFS(L$4:L$51,$C$4:$C$51,$B71,$Y$4:$Y$51,$Y72)</f>
        <v>500000</v>
      </c>
      <c r="M72" s="372"/>
      <c r="N72" s="175">
        <f>L72+SUMIFS(N$4:N$51,$C$4:$C$51,$B71,$Y$4:$Y$51,$Y72)</f>
        <v>500000</v>
      </c>
      <c r="O72" s="375"/>
      <c r="P72" s="174">
        <f>N72+SUMIFS(P$4:P$51,$C$4:$C$51,$B71,$Y$4:$Y$51,$Y72)</f>
        <v>500000</v>
      </c>
      <c r="Q72" s="375"/>
      <c r="R72" s="176">
        <f>P72+SUMIFS(R$4:R$51,$C$4:$C$51,$B71,$Y$4:$Y$51,$Y72)</f>
        <v>500000</v>
      </c>
      <c r="S72" s="170"/>
      <c r="U72" s="102"/>
      <c r="X72" s="177"/>
      <c r="Y72" s="101" t="s">
        <v>226</v>
      </c>
    </row>
    <row r="73" spans="2:25" ht="15" customHeight="1" thickBot="1">
      <c r="B73" s="384"/>
      <c r="C73" s="385"/>
      <c r="D73" s="178" t="s">
        <v>217</v>
      </c>
      <c r="E73" s="179">
        <f>IFERROR(F73/F72,0)</f>
        <v>0</v>
      </c>
      <c r="F73" s="180">
        <f>F72-F71</f>
        <v>0</v>
      </c>
      <c r="G73" s="181">
        <f>IFERROR(H73/H72,0)</f>
        <v>0</v>
      </c>
      <c r="H73" s="180">
        <f>H72-H71</f>
        <v>0</v>
      </c>
      <c r="I73" s="181">
        <f>IFERROR(J73/J72,0)</f>
        <v>0</v>
      </c>
      <c r="J73" s="180">
        <f>J72-J71</f>
        <v>0</v>
      </c>
      <c r="K73" s="181">
        <f>IFERROR(L73/L72,0)</f>
        <v>0</v>
      </c>
      <c r="L73" s="182">
        <f>L72-L71</f>
        <v>0</v>
      </c>
      <c r="M73" s="183">
        <f>IFERROR(N73/N72,0)</f>
        <v>0</v>
      </c>
      <c r="N73" s="184">
        <f>N72-N71</f>
        <v>0</v>
      </c>
      <c r="O73" s="185">
        <f>IFERROR(P73/P72,0)</f>
        <v>0</v>
      </c>
      <c r="P73" s="182">
        <f>P72-P71</f>
        <v>0</v>
      </c>
      <c r="Q73" s="186">
        <f>IFERROR(R73/R72,0)</f>
        <v>0</v>
      </c>
      <c r="R73" s="187">
        <f>R72-R71</f>
        <v>0</v>
      </c>
      <c r="S73" s="170"/>
      <c r="U73" s="102"/>
      <c r="X73" s="188"/>
      <c r="Y73" s="189" t="s">
        <v>217</v>
      </c>
    </row>
    <row r="74" spans="2:25" ht="15" customHeight="1" thickTop="1">
      <c r="B74" s="336" t="s">
        <v>180</v>
      </c>
      <c r="C74" s="365"/>
      <c r="D74" s="165" t="s">
        <v>166</v>
      </c>
      <c r="E74" s="376">
        <f>SUMIF($C$4:$C$51,$B74,E$4:E$51)</f>
        <v>0</v>
      </c>
      <c r="F74" s="166">
        <f>SUMIFS(F$4:F$51,$C$4:$C$51,$B74,$Y$4:$Y$51,$Y74)</f>
        <v>0</v>
      </c>
      <c r="G74" s="378">
        <f>E74+SUMIF($C$4:$C$51,$B74,G$4:G$51)</f>
        <v>0</v>
      </c>
      <c r="H74" s="166">
        <f>F74+SUMIFS(H$4:H$51,$C$4:$C$51,$B74,$Y$4:$Y$51,$Y74)</f>
        <v>0</v>
      </c>
      <c r="I74" s="378">
        <f>G74+SUMIF($C$4:$C$51,$B74,I$4:I$51)</f>
        <v>0</v>
      </c>
      <c r="J74" s="166">
        <f>H74+SUMIFS(J$4:J$51,$C$4:$C$51,$B74,$Y$4:$Y$51,$Y74)</f>
        <v>0</v>
      </c>
      <c r="K74" s="378">
        <f>I74+SUMIF($C$4:$C$51,$B74,K$4:K$51)</f>
        <v>0</v>
      </c>
      <c r="L74" s="167">
        <f>J74+SUMIFS(L$4:L$51,$C$4:$C$51,$B74,$Y$4:$Y$51,$Y74)</f>
        <v>300000</v>
      </c>
      <c r="M74" s="379">
        <f>K74+SUMIF($C$4:$C$51,$B74,M$4:M$51)</f>
        <v>0</v>
      </c>
      <c r="N74" s="168">
        <f>L74+SUMIFS(N$4:N$51,$C$4:$C$51,$B74,$Y$4:$Y$51,$Y74)</f>
        <v>970000</v>
      </c>
      <c r="O74" s="361">
        <f>M74+SUMIF($C$4:$C$51,$B74,O$4:O$51)</f>
        <v>0</v>
      </c>
      <c r="P74" s="167">
        <f>N74+SUMIFS(P$4:P$51,$C$4:$C$51,$B74,$Y$4:$Y$51,$Y74)</f>
        <v>970000</v>
      </c>
      <c r="Q74" s="363">
        <f>O74+SUMIF($C$4:$C$51,$B74,Q$4:Q$51)</f>
        <v>0</v>
      </c>
      <c r="R74" s="169">
        <f>P74+SUMIFS(R$4:R$51,$C$4:$C$51,$B74,$Y$4:$Y$51,$Y74)</f>
        <v>970000</v>
      </c>
      <c r="X74" s="171"/>
      <c r="Y74" s="101" t="s">
        <v>166</v>
      </c>
    </row>
    <row r="75" spans="2:25" ht="15" customHeight="1">
      <c r="B75" s="366"/>
      <c r="C75" s="367"/>
      <c r="D75" s="172" t="s">
        <v>165</v>
      </c>
      <c r="E75" s="377"/>
      <c r="F75" s="173">
        <f>SUMIFS(F$4:F$51,$C$4:$C$51,$B74,$Y$4:$Y$51,$Y75)</f>
        <v>0</v>
      </c>
      <c r="G75" s="370"/>
      <c r="H75" s="173">
        <f>F75+SUMIFS(H$4:H$51,$C$4:$C$51,$B74,$Y$4:$Y$51,$Y75)</f>
        <v>0</v>
      </c>
      <c r="I75" s="370"/>
      <c r="J75" s="173">
        <f>H75+SUMIFS(J$4:J$51,$C$4:$C$51,$B74,$Y$4:$Y$51,$Y75)</f>
        <v>0</v>
      </c>
      <c r="K75" s="370"/>
      <c r="L75" s="174">
        <f>J75+SUMIFS(L$4:L$51,$C$4:$C$51,$B74,$Y$4:$Y$51,$Y75)</f>
        <v>300000</v>
      </c>
      <c r="M75" s="372"/>
      <c r="N75" s="175">
        <f>L75+SUMIFS(N$4:N$51,$C$4:$C$51,$B74,$Y$4:$Y$51,$Y75)</f>
        <v>970000</v>
      </c>
      <c r="O75" s="362"/>
      <c r="P75" s="174">
        <f>N75+SUMIFS(P$4:P$51,$C$4:$C$51,$B74,$Y$4:$Y$51,$Y75)</f>
        <v>970000</v>
      </c>
      <c r="Q75" s="364"/>
      <c r="R75" s="176">
        <f>P75+SUMIFS(R$4:R$51,$C$4:$C$51,$B74,$Y$4:$Y$51,$Y75)</f>
        <v>970000</v>
      </c>
      <c r="S75" s="170"/>
      <c r="U75" s="102"/>
      <c r="X75" s="177"/>
      <c r="Y75" s="101" t="s">
        <v>226</v>
      </c>
    </row>
    <row r="76" spans="2:25" ht="15" customHeight="1" thickBot="1">
      <c r="B76" s="368"/>
      <c r="C76" s="369"/>
      <c r="D76" s="191" t="s">
        <v>217</v>
      </c>
      <c r="E76" s="192">
        <f>IFERROR(F76/F75,0)</f>
        <v>0</v>
      </c>
      <c r="F76" s="193">
        <f>F75-F74</f>
        <v>0</v>
      </c>
      <c r="G76" s="194">
        <f>IFERROR(H76/H75,0)</f>
        <v>0</v>
      </c>
      <c r="H76" s="193">
        <f>H75-H74</f>
        <v>0</v>
      </c>
      <c r="I76" s="194">
        <f>IFERROR(J76/J75,0)</f>
        <v>0</v>
      </c>
      <c r="J76" s="193">
        <f>J75-J74</f>
        <v>0</v>
      </c>
      <c r="K76" s="194">
        <f>IFERROR(L76/L75,0)</f>
        <v>0</v>
      </c>
      <c r="L76" s="195">
        <f>L75-L74</f>
        <v>0</v>
      </c>
      <c r="M76" s="196">
        <f>IFERROR(N76/N75,0)</f>
        <v>0</v>
      </c>
      <c r="N76" s="197">
        <f>N75-N74</f>
        <v>0</v>
      </c>
      <c r="O76" s="198">
        <f>IFERROR(P76/P75,0)</f>
        <v>0</v>
      </c>
      <c r="P76" s="195">
        <f>P75-P74</f>
        <v>0</v>
      </c>
      <c r="Q76" s="199">
        <f>IFERROR(R76/R75,0)</f>
        <v>0</v>
      </c>
      <c r="R76" s="200">
        <f>R75-R74</f>
        <v>0</v>
      </c>
      <c r="S76" s="170"/>
      <c r="U76" s="102"/>
      <c r="X76" s="201"/>
      <c r="Y76" s="189" t="s">
        <v>217</v>
      </c>
    </row>
    <row r="77" spans="2:25" ht="15" customHeight="1">
      <c r="B77" s="336" t="s">
        <v>170</v>
      </c>
      <c r="C77" s="365"/>
      <c r="D77" s="202" t="s">
        <v>166</v>
      </c>
      <c r="E77" s="370">
        <f>E59+E62+E65+E68+E71+E74</f>
        <v>4.5</v>
      </c>
      <c r="F77" s="203">
        <f>SUMIF($D$59:$D$76,$D77,F$59:F$76)</f>
        <v>3130000</v>
      </c>
      <c r="G77" s="370">
        <f>G59+G62+G65+G68+G71+G74</f>
        <v>16.2</v>
      </c>
      <c r="H77" s="203">
        <f>SUMIF($D$59:$D$76,$D77,H$59:H$76)</f>
        <v>9357500</v>
      </c>
      <c r="I77" s="370">
        <f>I59+I62+I65+I68+I71+I74</f>
        <v>34</v>
      </c>
      <c r="J77" s="203">
        <f>SUMIF($D$59:$D$76,$D77,J$59:J$76)</f>
        <v>17927500</v>
      </c>
      <c r="K77" s="370">
        <f>K59+K62+K65+K68+K71+K74</f>
        <v>51.5</v>
      </c>
      <c r="L77" s="204">
        <f>SUMIF($D$59:$D$76,$D77,L$59:L$76)</f>
        <v>26742500</v>
      </c>
      <c r="M77" s="372">
        <f>M59+M62+M65+M68+M71+M74</f>
        <v>66</v>
      </c>
      <c r="N77" s="205">
        <f>SUMIF($D$59:$D$76,$D77,N$59:N$76)</f>
        <v>34642500</v>
      </c>
      <c r="O77" s="374">
        <f>O59+O62+O65+O68+O71+O74</f>
        <v>69</v>
      </c>
      <c r="P77" s="204">
        <f>SUMIF($D$59:$D$76,$D77,P$59:P$76)</f>
        <v>36822500</v>
      </c>
      <c r="Q77" s="375">
        <f>Q59+Q62+Q65+Q68+Q71+Q74</f>
        <v>70</v>
      </c>
      <c r="R77" s="206">
        <f>SUMIF($D$59:$D$76,$D77,R$59:R$76)</f>
        <v>37442500</v>
      </c>
      <c r="X77" s="207"/>
    </row>
    <row r="78" spans="2:25" ht="15" customHeight="1">
      <c r="B78" s="366"/>
      <c r="C78" s="367"/>
      <c r="D78" s="172" t="s">
        <v>165</v>
      </c>
      <c r="E78" s="371"/>
      <c r="F78" s="173">
        <f>SUMIF($D$59:$D$76,$D78,F$59:F$76)</f>
        <v>4050000</v>
      </c>
      <c r="G78" s="371"/>
      <c r="H78" s="173">
        <f>SUMIF($D$59:$D$76,$D78,H$59:H$76)</f>
        <v>11580000</v>
      </c>
      <c r="I78" s="371"/>
      <c r="J78" s="173">
        <f>SUMIF($D$59:$D$76,$D78,J$59:J$76)</f>
        <v>21310000</v>
      </c>
      <c r="K78" s="371"/>
      <c r="L78" s="174">
        <f>SUMIF($D$59:$D$76,$D78,L$59:L$76)</f>
        <v>30110000</v>
      </c>
      <c r="M78" s="373"/>
      <c r="N78" s="175">
        <f>SUMIF($D$59:$D$76,$D78,N$59:N$76)</f>
        <v>38000000</v>
      </c>
      <c r="O78" s="362"/>
      <c r="P78" s="174">
        <f>SUMIF($D$59:$D$76,$D78,P$59:P$76)</f>
        <v>38000000</v>
      </c>
      <c r="Q78" s="364"/>
      <c r="R78" s="176">
        <f>SUMIF($D$59:$D$76,$D78,R$59:R$76)</f>
        <v>38000000</v>
      </c>
      <c r="T78" s="190"/>
      <c r="U78" s="170"/>
      <c r="X78" s="177"/>
    </row>
    <row r="79" spans="2:25" ht="15" customHeight="1" thickBot="1">
      <c r="B79" s="368"/>
      <c r="C79" s="369"/>
      <c r="D79" s="191" t="s">
        <v>217</v>
      </c>
      <c r="E79" s="208">
        <f>IFERROR(F79/F78,0)</f>
        <v>8.6098765432098769</v>
      </c>
      <c r="F79" s="193">
        <f>$U$1-F77</f>
        <v>34870000</v>
      </c>
      <c r="G79" s="194">
        <f>IFERROR(H79/H78,0)</f>
        <v>2.4734455958549222</v>
      </c>
      <c r="H79" s="193">
        <f>$U$1-H77</f>
        <v>28642500</v>
      </c>
      <c r="I79" s="194">
        <f>IFERROR(J79/J78,0)</f>
        <v>0.94192867198498353</v>
      </c>
      <c r="J79" s="193">
        <f>$U$1-J77</f>
        <v>20072500</v>
      </c>
      <c r="K79" s="194">
        <f>IFERROR(L79/L78,0)</f>
        <v>0.37387910993025575</v>
      </c>
      <c r="L79" s="195">
        <f>$U$1-L77</f>
        <v>11257500</v>
      </c>
      <c r="M79" s="196">
        <f>IFERROR(N79/N78,0)</f>
        <v>8.8355263157894742E-2</v>
      </c>
      <c r="N79" s="197">
        <f>$U$1-N77</f>
        <v>3357500</v>
      </c>
      <c r="O79" s="198">
        <f>IFERROR(P79/P78,0)</f>
        <v>3.0986842105263156E-2</v>
      </c>
      <c r="P79" s="195">
        <f>$U$1-P77</f>
        <v>1177500</v>
      </c>
      <c r="Q79" s="199">
        <f>IFERROR(R79/R78,0)</f>
        <v>1.4671052631578948E-2</v>
      </c>
      <c r="R79" s="200">
        <f>$U$1-R77</f>
        <v>557500</v>
      </c>
      <c r="X79" s="201"/>
    </row>
    <row r="80" spans="2:25" ht="15" customHeight="1" thickBot="1"/>
    <row r="81" spans="15:18" ht="15" customHeight="1" thickBot="1">
      <c r="O81" s="358" t="s">
        <v>248</v>
      </c>
      <c r="P81" s="359"/>
      <c r="Q81" s="359"/>
      <c r="R81" s="360"/>
    </row>
    <row r="82" spans="15:18" ht="15" customHeight="1" thickBot="1">
      <c r="O82" s="209" t="s">
        <v>249</v>
      </c>
      <c r="P82" s="210">
        <f>O77-M77</f>
        <v>3</v>
      </c>
      <c r="Q82" s="211">
        <f>R82/$U$1</f>
        <v>5.7368421052631575E-2</v>
      </c>
      <c r="R82" s="212">
        <f>P57-N57</f>
        <v>2180000</v>
      </c>
    </row>
    <row r="83" spans="15:18" ht="15" customHeight="1" thickBot="1">
      <c r="O83" s="213" t="s">
        <v>250</v>
      </c>
      <c r="P83" s="214">
        <f>Q77-M77</f>
        <v>4</v>
      </c>
      <c r="Q83" s="215">
        <f>R83/$U$1</f>
        <v>7.3684210526315783E-2</v>
      </c>
      <c r="R83" s="216">
        <f>R57-N57</f>
        <v>2800000</v>
      </c>
    </row>
  </sheetData>
  <mergeCells count="347">
    <mergeCell ref="K2:L2"/>
    <mergeCell ref="M2:N2"/>
    <mergeCell ref="O2:P2"/>
    <mergeCell ref="Q2:R2"/>
    <mergeCell ref="S2:S3"/>
    <mergeCell ref="U2:U3"/>
    <mergeCell ref="B2:B3"/>
    <mergeCell ref="C2:C3"/>
    <mergeCell ref="D2:D3"/>
    <mergeCell ref="E2:F2"/>
    <mergeCell ref="G2:H2"/>
    <mergeCell ref="I2:J2"/>
    <mergeCell ref="B6:B7"/>
    <mergeCell ref="C6:C7"/>
    <mergeCell ref="D6:D7"/>
    <mergeCell ref="E6:E7"/>
    <mergeCell ref="G6:G7"/>
    <mergeCell ref="B4:B5"/>
    <mergeCell ref="C4:C5"/>
    <mergeCell ref="D4:D5"/>
    <mergeCell ref="E4:E5"/>
    <mergeCell ref="G4:G5"/>
    <mergeCell ref="I6:I7"/>
    <mergeCell ref="K6:K7"/>
    <mergeCell ref="M6:M7"/>
    <mergeCell ref="O6:O7"/>
    <mergeCell ref="Q6:Q7"/>
    <mergeCell ref="S6:S7"/>
    <mergeCell ref="K4:K5"/>
    <mergeCell ref="M4:M5"/>
    <mergeCell ref="O4:O5"/>
    <mergeCell ref="Q4:Q5"/>
    <mergeCell ref="S4:S5"/>
    <mergeCell ref="I4:I5"/>
    <mergeCell ref="B10:B11"/>
    <mergeCell ref="C10:C11"/>
    <mergeCell ref="D10:D11"/>
    <mergeCell ref="E10:E11"/>
    <mergeCell ref="G10:G11"/>
    <mergeCell ref="B8:B9"/>
    <mergeCell ref="C8:C9"/>
    <mergeCell ref="D8:D9"/>
    <mergeCell ref="E8:E9"/>
    <mergeCell ref="G8:G9"/>
    <mergeCell ref="I10:I11"/>
    <mergeCell ref="K10:K11"/>
    <mergeCell ref="M10:M11"/>
    <mergeCell ref="O10:O11"/>
    <mergeCell ref="Q10:Q11"/>
    <mergeCell ref="S10:S11"/>
    <mergeCell ref="K8:K9"/>
    <mergeCell ref="M8:M9"/>
    <mergeCell ref="O8:O9"/>
    <mergeCell ref="Q8:Q9"/>
    <mergeCell ref="S8:S9"/>
    <mergeCell ref="I8:I9"/>
    <mergeCell ref="M12:M13"/>
    <mergeCell ref="O12:O13"/>
    <mergeCell ref="Q12:Q13"/>
    <mergeCell ref="S12:S13"/>
    <mergeCell ref="B14:B15"/>
    <mergeCell ref="C14:C15"/>
    <mergeCell ref="D14:D15"/>
    <mergeCell ref="E14:E15"/>
    <mergeCell ref="G14:G15"/>
    <mergeCell ref="K14:K15"/>
    <mergeCell ref="B12:B13"/>
    <mergeCell ref="C12:C13"/>
    <mergeCell ref="D12:D13"/>
    <mergeCell ref="E12:E13"/>
    <mergeCell ref="G12:G13"/>
    <mergeCell ref="K12:K13"/>
    <mergeCell ref="B18:B19"/>
    <mergeCell ref="C18:C19"/>
    <mergeCell ref="D18:D19"/>
    <mergeCell ref="E18:E19"/>
    <mergeCell ref="G18:G19"/>
    <mergeCell ref="M14:M15"/>
    <mergeCell ref="O14:O15"/>
    <mergeCell ref="Q14:Q15"/>
    <mergeCell ref="S14:S15"/>
    <mergeCell ref="B16:B17"/>
    <mergeCell ref="C16:C17"/>
    <mergeCell ref="D16:D17"/>
    <mergeCell ref="E16:E17"/>
    <mergeCell ref="G16:G17"/>
    <mergeCell ref="I16:I17"/>
    <mergeCell ref="I18:I19"/>
    <mergeCell ref="K18:K19"/>
    <mergeCell ref="M18:M19"/>
    <mergeCell ref="O18:O19"/>
    <mergeCell ref="Q18:Q19"/>
    <mergeCell ref="S18:S19"/>
    <mergeCell ref="K16:K17"/>
    <mergeCell ref="M16:M17"/>
    <mergeCell ref="O16:O17"/>
    <mergeCell ref="Q16:Q17"/>
    <mergeCell ref="S16:S17"/>
    <mergeCell ref="B22:B23"/>
    <mergeCell ref="C22:C23"/>
    <mergeCell ref="D22:D23"/>
    <mergeCell ref="E22:E23"/>
    <mergeCell ref="G22:G23"/>
    <mergeCell ref="B20:B21"/>
    <mergeCell ref="C20:C21"/>
    <mergeCell ref="D20:D21"/>
    <mergeCell ref="E20:E21"/>
    <mergeCell ref="G20:G21"/>
    <mergeCell ref="I22:I23"/>
    <mergeCell ref="K22:K23"/>
    <mergeCell ref="M22:M23"/>
    <mergeCell ref="O22:O23"/>
    <mergeCell ref="Q22:Q23"/>
    <mergeCell ref="S22:S23"/>
    <mergeCell ref="K20:K21"/>
    <mergeCell ref="M20:M21"/>
    <mergeCell ref="O20:O21"/>
    <mergeCell ref="Q20:Q21"/>
    <mergeCell ref="S20:S21"/>
    <mergeCell ref="I20:I21"/>
    <mergeCell ref="B26:B27"/>
    <mergeCell ref="C26:C27"/>
    <mergeCell ref="D26:D27"/>
    <mergeCell ref="E26:E27"/>
    <mergeCell ref="G26:G27"/>
    <mergeCell ref="B24:B25"/>
    <mergeCell ref="C24:C25"/>
    <mergeCell ref="D24:D25"/>
    <mergeCell ref="E24:E25"/>
    <mergeCell ref="G24:G25"/>
    <mergeCell ref="I26:I27"/>
    <mergeCell ref="K26:K27"/>
    <mergeCell ref="M26:M27"/>
    <mergeCell ref="O26:O27"/>
    <mergeCell ref="Q26:Q27"/>
    <mergeCell ref="S26:S27"/>
    <mergeCell ref="K24:K25"/>
    <mergeCell ref="M24:M25"/>
    <mergeCell ref="O24:O25"/>
    <mergeCell ref="Q24:Q25"/>
    <mergeCell ref="S24:S25"/>
    <mergeCell ref="I24:I25"/>
    <mergeCell ref="B30:B31"/>
    <mergeCell ref="C30:C31"/>
    <mergeCell ref="D30:D31"/>
    <mergeCell ref="E30:E31"/>
    <mergeCell ref="G30:G31"/>
    <mergeCell ref="B28:B29"/>
    <mergeCell ref="C28:C29"/>
    <mergeCell ref="D28:D29"/>
    <mergeCell ref="E28:E29"/>
    <mergeCell ref="G28:G29"/>
    <mergeCell ref="I30:I31"/>
    <mergeCell ref="K30:K31"/>
    <mergeCell ref="M30:M31"/>
    <mergeCell ref="O30:O31"/>
    <mergeCell ref="Q30:Q31"/>
    <mergeCell ref="S30:S31"/>
    <mergeCell ref="K28:K29"/>
    <mergeCell ref="M28:M29"/>
    <mergeCell ref="O28:O29"/>
    <mergeCell ref="Q28:Q29"/>
    <mergeCell ref="S28:S29"/>
    <mergeCell ref="I28:I29"/>
    <mergeCell ref="B36:B37"/>
    <mergeCell ref="C36:C37"/>
    <mergeCell ref="D36:D37"/>
    <mergeCell ref="E36:E37"/>
    <mergeCell ref="G36:G37"/>
    <mergeCell ref="M32:M33"/>
    <mergeCell ref="O32:O33"/>
    <mergeCell ref="Q32:Q33"/>
    <mergeCell ref="S32:S33"/>
    <mergeCell ref="B34:B35"/>
    <mergeCell ref="C34:C35"/>
    <mergeCell ref="D34:D35"/>
    <mergeCell ref="E34:E35"/>
    <mergeCell ref="G34:G35"/>
    <mergeCell ref="I34:I35"/>
    <mergeCell ref="B32:B33"/>
    <mergeCell ref="C32:C33"/>
    <mergeCell ref="D32:D33"/>
    <mergeCell ref="E32:E33"/>
    <mergeCell ref="G32:G33"/>
    <mergeCell ref="K32:K33"/>
    <mergeCell ref="I36:I37"/>
    <mergeCell ref="K36:K37"/>
    <mergeCell ref="M36:M37"/>
    <mergeCell ref="O36:O37"/>
    <mergeCell ref="Q36:Q37"/>
    <mergeCell ref="S36:S37"/>
    <mergeCell ref="K34:K35"/>
    <mergeCell ref="M34:M35"/>
    <mergeCell ref="O34:O35"/>
    <mergeCell ref="Q34:Q35"/>
    <mergeCell ref="S34:S35"/>
    <mergeCell ref="B40:B41"/>
    <mergeCell ref="C40:C41"/>
    <mergeCell ref="D40:D41"/>
    <mergeCell ref="E40:E41"/>
    <mergeCell ref="G40:G41"/>
    <mergeCell ref="B38:B39"/>
    <mergeCell ref="C38:C39"/>
    <mergeCell ref="D38:D39"/>
    <mergeCell ref="E38:E39"/>
    <mergeCell ref="G38:G39"/>
    <mergeCell ref="I40:I41"/>
    <mergeCell ref="K40:K41"/>
    <mergeCell ref="M40:M41"/>
    <mergeCell ref="O40:O41"/>
    <mergeCell ref="Q40:Q41"/>
    <mergeCell ref="S40:S41"/>
    <mergeCell ref="K38:K39"/>
    <mergeCell ref="M38:M39"/>
    <mergeCell ref="O38:O39"/>
    <mergeCell ref="Q38:Q39"/>
    <mergeCell ref="S38:S39"/>
    <mergeCell ref="I38:I39"/>
    <mergeCell ref="B44:B45"/>
    <mergeCell ref="C44:C45"/>
    <mergeCell ref="D44:D45"/>
    <mergeCell ref="E44:E45"/>
    <mergeCell ref="G44:G45"/>
    <mergeCell ref="B42:B43"/>
    <mergeCell ref="C42:C43"/>
    <mergeCell ref="D42:D43"/>
    <mergeCell ref="E42:E43"/>
    <mergeCell ref="G42:G43"/>
    <mergeCell ref="I44:I45"/>
    <mergeCell ref="K44:K45"/>
    <mergeCell ref="M44:M45"/>
    <mergeCell ref="O44:O45"/>
    <mergeCell ref="Q44:Q45"/>
    <mergeCell ref="S44:S45"/>
    <mergeCell ref="K42:K43"/>
    <mergeCell ref="M42:M43"/>
    <mergeCell ref="O42:O43"/>
    <mergeCell ref="Q42:Q43"/>
    <mergeCell ref="S42:S43"/>
    <mergeCell ref="I42:I43"/>
    <mergeCell ref="B48:B49"/>
    <mergeCell ref="C48:C49"/>
    <mergeCell ref="D48:D49"/>
    <mergeCell ref="E48:E49"/>
    <mergeCell ref="G48:G49"/>
    <mergeCell ref="B46:B47"/>
    <mergeCell ref="C46:C47"/>
    <mergeCell ref="D46:D47"/>
    <mergeCell ref="E46:E47"/>
    <mergeCell ref="G46:G47"/>
    <mergeCell ref="I48:I49"/>
    <mergeCell ref="K48:K49"/>
    <mergeCell ref="M48:M49"/>
    <mergeCell ref="O48:O49"/>
    <mergeCell ref="Q48:Q49"/>
    <mergeCell ref="S48:S49"/>
    <mergeCell ref="K46:K47"/>
    <mergeCell ref="M46:M47"/>
    <mergeCell ref="O46:O47"/>
    <mergeCell ref="Q46:Q47"/>
    <mergeCell ref="S46:S47"/>
    <mergeCell ref="I46:I47"/>
    <mergeCell ref="O50:O51"/>
    <mergeCell ref="Q50:Q51"/>
    <mergeCell ref="S50:S51"/>
    <mergeCell ref="B52:D53"/>
    <mergeCell ref="E52:E53"/>
    <mergeCell ref="G52:G53"/>
    <mergeCell ref="I52:I53"/>
    <mergeCell ref="K52:K53"/>
    <mergeCell ref="M52:M53"/>
    <mergeCell ref="O52:O53"/>
    <mergeCell ref="B50:B51"/>
    <mergeCell ref="C50:C51"/>
    <mergeCell ref="D50:D51"/>
    <mergeCell ref="E50:E51"/>
    <mergeCell ref="G50:G51"/>
    <mergeCell ref="I50:I51"/>
    <mergeCell ref="B57:D57"/>
    <mergeCell ref="B58:D58"/>
    <mergeCell ref="B59:C61"/>
    <mergeCell ref="E59:E60"/>
    <mergeCell ref="G59:G60"/>
    <mergeCell ref="I59:I60"/>
    <mergeCell ref="Q52:Q53"/>
    <mergeCell ref="S52:S53"/>
    <mergeCell ref="B56:D56"/>
    <mergeCell ref="E56:F56"/>
    <mergeCell ref="G56:H56"/>
    <mergeCell ref="I56:J56"/>
    <mergeCell ref="K56:L56"/>
    <mergeCell ref="M56:N56"/>
    <mergeCell ref="O56:P56"/>
    <mergeCell ref="Q56:R56"/>
    <mergeCell ref="K59:K60"/>
    <mergeCell ref="M59:M60"/>
    <mergeCell ref="O59:O60"/>
    <mergeCell ref="Q59:Q60"/>
    <mergeCell ref="B62:C64"/>
    <mergeCell ref="E62:E63"/>
    <mergeCell ref="G62:G63"/>
    <mergeCell ref="I62:I63"/>
    <mergeCell ref="K62:K63"/>
    <mergeCell ref="M62:M63"/>
    <mergeCell ref="O62:O63"/>
    <mergeCell ref="Q62:Q63"/>
    <mergeCell ref="B65:C67"/>
    <mergeCell ref="E65:E66"/>
    <mergeCell ref="G65:G66"/>
    <mergeCell ref="I65:I66"/>
    <mergeCell ref="K65:K66"/>
    <mergeCell ref="M65:M66"/>
    <mergeCell ref="O65:O66"/>
    <mergeCell ref="Q65:Q66"/>
    <mergeCell ref="O68:O69"/>
    <mergeCell ref="Q68:Q69"/>
    <mergeCell ref="B71:C73"/>
    <mergeCell ref="E71:E72"/>
    <mergeCell ref="G71:G72"/>
    <mergeCell ref="I71:I72"/>
    <mergeCell ref="K71:K72"/>
    <mergeCell ref="M71:M72"/>
    <mergeCell ref="O71:O72"/>
    <mergeCell ref="Q71:Q72"/>
    <mergeCell ref="B68:C70"/>
    <mergeCell ref="E68:E69"/>
    <mergeCell ref="G68:G69"/>
    <mergeCell ref="I68:I69"/>
    <mergeCell ref="K68:K69"/>
    <mergeCell ref="M68:M69"/>
    <mergeCell ref="O81:R81"/>
    <mergeCell ref="O74:O75"/>
    <mergeCell ref="Q74:Q75"/>
    <mergeCell ref="B77:C79"/>
    <mergeCell ref="E77:E78"/>
    <mergeCell ref="G77:G78"/>
    <mergeCell ref="I77:I78"/>
    <mergeCell ref="K77:K78"/>
    <mergeCell ref="M77:M78"/>
    <mergeCell ref="O77:O78"/>
    <mergeCell ref="Q77:Q78"/>
    <mergeCell ref="B74:C76"/>
    <mergeCell ref="E74:E75"/>
    <mergeCell ref="G74:G75"/>
    <mergeCell ref="I74:I75"/>
    <mergeCell ref="K74:K75"/>
    <mergeCell ref="M74:M75"/>
  </mergeCells>
  <phoneticPr fontId="2"/>
  <dataValidations count="1">
    <dataValidation type="list" allowBlank="1" showInputMessage="1" showErrorMessage="1" sqref="W7 JS7 TO7 ADK7 ANG7 AXC7 BGY7 BQU7 CAQ7 CKM7 CUI7 DEE7 DOA7 DXW7 EHS7 ERO7 FBK7 FLG7 FVC7 GEY7 GOU7 GYQ7 HIM7 HSI7 ICE7 IMA7 IVW7 JFS7 JPO7 JZK7 KJG7 KTC7 LCY7 LMU7 LWQ7 MGM7 MQI7 NAE7 NKA7 NTW7 ODS7 ONO7 OXK7 PHG7 PRC7 QAY7 QKU7 QUQ7 REM7 ROI7 RYE7 SIA7 SRW7 TBS7 TLO7 TVK7 UFG7 UPC7 UYY7 VIU7 VSQ7 WCM7 WMI7 WWE7 W65543 JS65543 TO65543 ADK65543 ANG65543 AXC65543 BGY65543 BQU65543 CAQ65543 CKM65543 CUI65543 DEE65543 DOA65543 DXW65543 EHS65543 ERO65543 FBK65543 FLG65543 FVC65543 GEY65543 GOU65543 GYQ65543 HIM65543 HSI65543 ICE65543 IMA65543 IVW65543 JFS65543 JPO65543 JZK65543 KJG65543 KTC65543 LCY65543 LMU65543 LWQ65543 MGM65543 MQI65543 NAE65543 NKA65543 NTW65543 ODS65543 ONO65543 OXK65543 PHG65543 PRC65543 QAY65543 QKU65543 QUQ65543 REM65543 ROI65543 RYE65543 SIA65543 SRW65543 TBS65543 TLO65543 TVK65543 UFG65543 UPC65543 UYY65543 VIU65543 VSQ65543 WCM65543 WMI65543 WWE65543 W131079 JS131079 TO131079 ADK131079 ANG131079 AXC131079 BGY131079 BQU131079 CAQ131079 CKM131079 CUI131079 DEE131079 DOA131079 DXW131079 EHS131079 ERO131079 FBK131079 FLG131079 FVC131079 GEY131079 GOU131079 GYQ131079 HIM131079 HSI131079 ICE131079 IMA131079 IVW131079 JFS131079 JPO131079 JZK131079 KJG131079 KTC131079 LCY131079 LMU131079 LWQ131079 MGM131079 MQI131079 NAE131079 NKA131079 NTW131079 ODS131079 ONO131079 OXK131079 PHG131079 PRC131079 QAY131079 QKU131079 QUQ131079 REM131079 ROI131079 RYE131079 SIA131079 SRW131079 TBS131079 TLO131079 TVK131079 UFG131079 UPC131079 UYY131079 VIU131079 VSQ131079 WCM131079 WMI131079 WWE131079 W196615 JS196615 TO196615 ADK196615 ANG196615 AXC196615 BGY196615 BQU196615 CAQ196615 CKM196615 CUI196615 DEE196615 DOA196615 DXW196615 EHS196615 ERO196615 FBK196615 FLG196615 FVC196615 GEY196615 GOU196615 GYQ196615 HIM196615 HSI196615 ICE196615 IMA196615 IVW196615 JFS196615 JPO196615 JZK196615 KJG196615 KTC196615 LCY196615 LMU196615 LWQ196615 MGM196615 MQI196615 NAE196615 NKA196615 NTW196615 ODS196615 ONO196615 OXK196615 PHG196615 PRC196615 QAY196615 QKU196615 QUQ196615 REM196615 ROI196615 RYE196615 SIA196615 SRW196615 TBS196615 TLO196615 TVK196615 UFG196615 UPC196615 UYY196615 VIU196615 VSQ196615 WCM196615 WMI196615 WWE196615 W262151 JS262151 TO262151 ADK262151 ANG262151 AXC262151 BGY262151 BQU262151 CAQ262151 CKM262151 CUI262151 DEE262151 DOA262151 DXW262151 EHS262151 ERO262151 FBK262151 FLG262151 FVC262151 GEY262151 GOU262151 GYQ262151 HIM262151 HSI262151 ICE262151 IMA262151 IVW262151 JFS262151 JPO262151 JZK262151 KJG262151 KTC262151 LCY262151 LMU262151 LWQ262151 MGM262151 MQI262151 NAE262151 NKA262151 NTW262151 ODS262151 ONO262151 OXK262151 PHG262151 PRC262151 QAY262151 QKU262151 QUQ262151 REM262151 ROI262151 RYE262151 SIA262151 SRW262151 TBS262151 TLO262151 TVK262151 UFG262151 UPC262151 UYY262151 VIU262151 VSQ262151 WCM262151 WMI262151 WWE262151 W327687 JS327687 TO327687 ADK327687 ANG327687 AXC327687 BGY327687 BQU327687 CAQ327687 CKM327687 CUI327687 DEE327687 DOA327687 DXW327687 EHS327687 ERO327687 FBK327687 FLG327687 FVC327687 GEY327687 GOU327687 GYQ327687 HIM327687 HSI327687 ICE327687 IMA327687 IVW327687 JFS327687 JPO327687 JZK327687 KJG327687 KTC327687 LCY327687 LMU327687 LWQ327687 MGM327687 MQI327687 NAE327687 NKA327687 NTW327687 ODS327687 ONO327687 OXK327687 PHG327687 PRC327687 QAY327687 QKU327687 QUQ327687 REM327687 ROI327687 RYE327687 SIA327687 SRW327687 TBS327687 TLO327687 TVK327687 UFG327687 UPC327687 UYY327687 VIU327687 VSQ327687 WCM327687 WMI327687 WWE327687 W393223 JS393223 TO393223 ADK393223 ANG393223 AXC393223 BGY393223 BQU393223 CAQ393223 CKM393223 CUI393223 DEE393223 DOA393223 DXW393223 EHS393223 ERO393223 FBK393223 FLG393223 FVC393223 GEY393223 GOU393223 GYQ393223 HIM393223 HSI393223 ICE393223 IMA393223 IVW393223 JFS393223 JPO393223 JZK393223 KJG393223 KTC393223 LCY393223 LMU393223 LWQ393223 MGM393223 MQI393223 NAE393223 NKA393223 NTW393223 ODS393223 ONO393223 OXK393223 PHG393223 PRC393223 QAY393223 QKU393223 QUQ393223 REM393223 ROI393223 RYE393223 SIA393223 SRW393223 TBS393223 TLO393223 TVK393223 UFG393223 UPC393223 UYY393223 VIU393223 VSQ393223 WCM393223 WMI393223 WWE393223 W458759 JS458759 TO458759 ADK458759 ANG458759 AXC458759 BGY458759 BQU458759 CAQ458759 CKM458759 CUI458759 DEE458759 DOA458759 DXW458759 EHS458759 ERO458759 FBK458759 FLG458759 FVC458759 GEY458759 GOU458759 GYQ458759 HIM458759 HSI458759 ICE458759 IMA458759 IVW458759 JFS458759 JPO458759 JZK458759 KJG458759 KTC458759 LCY458759 LMU458759 LWQ458759 MGM458759 MQI458759 NAE458759 NKA458759 NTW458759 ODS458759 ONO458759 OXK458759 PHG458759 PRC458759 QAY458759 QKU458759 QUQ458759 REM458759 ROI458759 RYE458759 SIA458759 SRW458759 TBS458759 TLO458759 TVK458759 UFG458759 UPC458759 UYY458759 VIU458759 VSQ458759 WCM458759 WMI458759 WWE458759 W524295 JS524295 TO524295 ADK524295 ANG524295 AXC524295 BGY524295 BQU524295 CAQ524295 CKM524295 CUI524295 DEE524295 DOA524295 DXW524295 EHS524295 ERO524295 FBK524295 FLG524295 FVC524295 GEY524295 GOU524295 GYQ524295 HIM524295 HSI524295 ICE524295 IMA524295 IVW524295 JFS524295 JPO524295 JZK524295 KJG524295 KTC524295 LCY524295 LMU524295 LWQ524295 MGM524295 MQI524295 NAE524295 NKA524295 NTW524295 ODS524295 ONO524295 OXK524295 PHG524295 PRC524295 QAY524295 QKU524295 QUQ524295 REM524295 ROI524295 RYE524295 SIA524295 SRW524295 TBS524295 TLO524295 TVK524295 UFG524295 UPC524295 UYY524295 VIU524295 VSQ524295 WCM524295 WMI524295 WWE524295 W589831 JS589831 TO589831 ADK589831 ANG589831 AXC589831 BGY589831 BQU589831 CAQ589831 CKM589831 CUI589831 DEE589831 DOA589831 DXW589831 EHS589831 ERO589831 FBK589831 FLG589831 FVC589831 GEY589831 GOU589831 GYQ589831 HIM589831 HSI589831 ICE589831 IMA589831 IVW589831 JFS589831 JPO589831 JZK589831 KJG589831 KTC589831 LCY589831 LMU589831 LWQ589831 MGM589831 MQI589831 NAE589831 NKA589831 NTW589831 ODS589831 ONO589831 OXK589831 PHG589831 PRC589831 QAY589831 QKU589831 QUQ589831 REM589831 ROI589831 RYE589831 SIA589831 SRW589831 TBS589831 TLO589831 TVK589831 UFG589831 UPC589831 UYY589831 VIU589831 VSQ589831 WCM589831 WMI589831 WWE589831 W655367 JS655367 TO655367 ADK655367 ANG655367 AXC655367 BGY655367 BQU655367 CAQ655367 CKM655367 CUI655367 DEE655367 DOA655367 DXW655367 EHS655367 ERO655367 FBK655367 FLG655367 FVC655367 GEY655367 GOU655367 GYQ655367 HIM655367 HSI655367 ICE655367 IMA655367 IVW655367 JFS655367 JPO655367 JZK655367 KJG655367 KTC655367 LCY655367 LMU655367 LWQ655367 MGM655367 MQI655367 NAE655367 NKA655367 NTW655367 ODS655367 ONO655367 OXK655367 PHG655367 PRC655367 QAY655367 QKU655367 QUQ655367 REM655367 ROI655367 RYE655367 SIA655367 SRW655367 TBS655367 TLO655367 TVK655367 UFG655367 UPC655367 UYY655367 VIU655367 VSQ655367 WCM655367 WMI655367 WWE655367 W720903 JS720903 TO720903 ADK720903 ANG720903 AXC720903 BGY720903 BQU720903 CAQ720903 CKM720903 CUI720903 DEE720903 DOA720903 DXW720903 EHS720903 ERO720903 FBK720903 FLG720903 FVC720903 GEY720903 GOU720903 GYQ720903 HIM720903 HSI720903 ICE720903 IMA720903 IVW720903 JFS720903 JPO720903 JZK720903 KJG720903 KTC720903 LCY720903 LMU720903 LWQ720903 MGM720903 MQI720903 NAE720903 NKA720903 NTW720903 ODS720903 ONO720903 OXK720903 PHG720903 PRC720903 QAY720903 QKU720903 QUQ720903 REM720903 ROI720903 RYE720903 SIA720903 SRW720903 TBS720903 TLO720903 TVK720903 UFG720903 UPC720903 UYY720903 VIU720903 VSQ720903 WCM720903 WMI720903 WWE720903 W786439 JS786439 TO786439 ADK786439 ANG786439 AXC786439 BGY786439 BQU786439 CAQ786439 CKM786439 CUI786439 DEE786439 DOA786439 DXW786439 EHS786439 ERO786439 FBK786439 FLG786439 FVC786439 GEY786439 GOU786439 GYQ786439 HIM786439 HSI786439 ICE786439 IMA786439 IVW786439 JFS786439 JPO786439 JZK786439 KJG786439 KTC786439 LCY786439 LMU786439 LWQ786439 MGM786439 MQI786439 NAE786439 NKA786439 NTW786439 ODS786439 ONO786439 OXK786439 PHG786439 PRC786439 QAY786439 QKU786439 QUQ786439 REM786439 ROI786439 RYE786439 SIA786439 SRW786439 TBS786439 TLO786439 TVK786439 UFG786439 UPC786439 UYY786439 VIU786439 VSQ786439 WCM786439 WMI786439 WWE786439 W851975 JS851975 TO851975 ADK851975 ANG851975 AXC851975 BGY851975 BQU851975 CAQ851975 CKM851975 CUI851975 DEE851975 DOA851975 DXW851975 EHS851975 ERO851975 FBK851975 FLG851975 FVC851975 GEY851975 GOU851975 GYQ851975 HIM851975 HSI851975 ICE851975 IMA851975 IVW851975 JFS851975 JPO851975 JZK851975 KJG851975 KTC851975 LCY851975 LMU851975 LWQ851975 MGM851975 MQI851975 NAE851975 NKA851975 NTW851975 ODS851975 ONO851975 OXK851975 PHG851975 PRC851975 QAY851975 QKU851975 QUQ851975 REM851975 ROI851975 RYE851975 SIA851975 SRW851975 TBS851975 TLO851975 TVK851975 UFG851975 UPC851975 UYY851975 VIU851975 VSQ851975 WCM851975 WMI851975 WWE851975 W917511 JS917511 TO917511 ADK917511 ANG917511 AXC917511 BGY917511 BQU917511 CAQ917511 CKM917511 CUI917511 DEE917511 DOA917511 DXW917511 EHS917511 ERO917511 FBK917511 FLG917511 FVC917511 GEY917511 GOU917511 GYQ917511 HIM917511 HSI917511 ICE917511 IMA917511 IVW917511 JFS917511 JPO917511 JZK917511 KJG917511 KTC917511 LCY917511 LMU917511 LWQ917511 MGM917511 MQI917511 NAE917511 NKA917511 NTW917511 ODS917511 ONO917511 OXK917511 PHG917511 PRC917511 QAY917511 QKU917511 QUQ917511 REM917511 ROI917511 RYE917511 SIA917511 SRW917511 TBS917511 TLO917511 TVK917511 UFG917511 UPC917511 UYY917511 VIU917511 VSQ917511 WCM917511 WMI917511 WWE917511 W983047 JS983047 TO983047 ADK983047 ANG983047 AXC983047 BGY983047 BQU983047 CAQ983047 CKM983047 CUI983047 DEE983047 DOA983047 DXW983047 EHS983047 ERO983047 FBK983047 FLG983047 FVC983047 GEY983047 GOU983047 GYQ983047 HIM983047 HSI983047 ICE983047 IMA983047 IVW983047 JFS983047 JPO983047 JZK983047 KJG983047 KTC983047 LCY983047 LMU983047 LWQ983047 MGM983047 MQI983047 NAE983047 NKA983047 NTW983047 ODS983047 ONO983047 OXK983047 PHG983047 PRC983047 QAY983047 QKU983047 QUQ983047 REM983047 ROI983047 RYE983047 SIA983047 SRW983047 TBS983047 TLO983047 TVK983047 UFG983047 UPC983047 UYY983047 VIU983047 VSQ983047 WCM983047 WMI983047 WWE983047 W3 JS3 TO3 ADK3 ANG3 AXC3 BGY3 BQU3 CAQ3 CKM3 CUI3 DEE3 DOA3 DXW3 EHS3 ERO3 FBK3 FLG3 FVC3 GEY3 GOU3 GYQ3 HIM3 HSI3 ICE3 IMA3 IVW3 JFS3 JPO3 JZK3 KJG3 KTC3 LCY3 LMU3 LWQ3 MGM3 MQI3 NAE3 NKA3 NTW3 ODS3 ONO3 OXK3 PHG3 PRC3 QAY3 QKU3 QUQ3 REM3 ROI3 RYE3 SIA3 SRW3 TBS3 TLO3 TVK3 UFG3 UPC3 UYY3 VIU3 VSQ3 WCM3 WMI3 WWE3 W65539 JS65539 TO65539 ADK65539 ANG65539 AXC65539 BGY65539 BQU65539 CAQ65539 CKM65539 CUI65539 DEE65539 DOA65539 DXW65539 EHS65539 ERO65539 FBK65539 FLG65539 FVC65539 GEY65539 GOU65539 GYQ65539 HIM65539 HSI65539 ICE65539 IMA65539 IVW65539 JFS65539 JPO65539 JZK65539 KJG65539 KTC65539 LCY65539 LMU65539 LWQ65539 MGM65539 MQI65539 NAE65539 NKA65539 NTW65539 ODS65539 ONO65539 OXK65539 PHG65539 PRC65539 QAY65539 QKU65539 QUQ65539 REM65539 ROI65539 RYE65539 SIA65539 SRW65539 TBS65539 TLO65539 TVK65539 UFG65539 UPC65539 UYY65539 VIU65539 VSQ65539 WCM65539 WMI65539 WWE65539 W131075 JS131075 TO131075 ADK131075 ANG131075 AXC131075 BGY131075 BQU131075 CAQ131075 CKM131075 CUI131075 DEE131075 DOA131075 DXW131075 EHS131075 ERO131075 FBK131075 FLG131075 FVC131075 GEY131075 GOU131075 GYQ131075 HIM131075 HSI131075 ICE131075 IMA131075 IVW131075 JFS131075 JPO131075 JZK131075 KJG131075 KTC131075 LCY131075 LMU131075 LWQ131075 MGM131075 MQI131075 NAE131075 NKA131075 NTW131075 ODS131075 ONO131075 OXK131075 PHG131075 PRC131075 QAY131075 QKU131075 QUQ131075 REM131075 ROI131075 RYE131075 SIA131075 SRW131075 TBS131075 TLO131075 TVK131075 UFG131075 UPC131075 UYY131075 VIU131075 VSQ131075 WCM131075 WMI131075 WWE131075 W196611 JS196611 TO196611 ADK196611 ANG196611 AXC196611 BGY196611 BQU196611 CAQ196611 CKM196611 CUI196611 DEE196611 DOA196611 DXW196611 EHS196611 ERO196611 FBK196611 FLG196611 FVC196611 GEY196611 GOU196611 GYQ196611 HIM196611 HSI196611 ICE196611 IMA196611 IVW196611 JFS196611 JPO196611 JZK196611 KJG196611 KTC196611 LCY196611 LMU196611 LWQ196611 MGM196611 MQI196611 NAE196611 NKA196611 NTW196611 ODS196611 ONO196611 OXK196611 PHG196611 PRC196611 QAY196611 QKU196611 QUQ196611 REM196611 ROI196611 RYE196611 SIA196611 SRW196611 TBS196611 TLO196611 TVK196611 UFG196611 UPC196611 UYY196611 VIU196611 VSQ196611 WCM196611 WMI196611 WWE196611 W262147 JS262147 TO262147 ADK262147 ANG262147 AXC262147 BGY262147 BQU262147 CAQ262147 CKM262147 CUI262147 DEE262147 DOA262147 DXW262147 EHS262147 ERO262147 FBK262147 FLG262147 FVC262147 GEY262147 GOU262147 GYQ262147 HIM262147 HSI262147 ICE262147 IMA262147 IVW262147 JFS262147 JPO262147 JZK262147 KJG262147 KTC262147 LCY262147 LMU262147 LWQ262147 MGM262147 MQI262147 NAE262147 NKA262147 NTW262147 ODS262147 ONO262147 OXK262147 PHG262147 PRC262147 QAY262147 QKU262147 QUQ262147 REM262147 ROI262147 RYE262147 SIA262147 SRW262147 TBS262147 TLO262147 TVK262147 UFG262147 UPC262147 UYY262147 VIU262147 VSQ262147 WCM262147 WMI262147 WWE262147 W327683 JS327683 TO327683 ADK327683 ANG327683 AXC327683 BGY327683 BQU327683 CAQ327683 CKM327683 CUI327683 DEE327683 DOA327683 DXW327683 EHS327683 ERO327683 FBK327683 FLG327683 FVC327683 GEY327683 GOU327683 GYQ327683 HIM327683 HSI327683 ICE327683 IMA327683 IVW327683 JFS327683 JPO327683 JZK327683 KJG327683 KTC327683 LCY327683 LMU327683 LWQ327683 MGM327683 MQI327683 NAE327683 NKA327683 NTW327683 ODS327683 ONO327683 OXK327683 PHG327683 PRC327683 QAY327683 QKU327683 QUQ327683 REM327683 ROI327683 RYE327683 SIA327683 SRW327683 TBS327683 TLO327683 TVK327683 UFG327683 UPC327683 UYY327683 VIU327683 VSQ327683 WCM327683 WMI327683 WWE327683 W393219 JS393219 TO393219 ADK393219 ANG393219 AXC393219 BGY393219 BQU393219 CAQ393219 CKM393219 CUI393219 DEE393219 DOA393219 DXW393219 EHS393219 ERO393219 FBK393219 FLG393219 FVC393219 GEY393219 GOU393219 GYQ393219 HIM393219 HSI393219 ICE393219 IMA393219 IVW393219 JFS393219 JPO393219 JZK393219 KJG393219 KTC393219 LCY393219 LMU393219 LWQ393219 MGM393219 MQI393219 NAE393219 NKA393219 NTW393219 ODS393219 ONO393219 OXK393219 PHG393219 PRC393219 QAY393219 QKU393219 QUQ393219 REM393219 ROI393219 RYE393219 SIA393219 SRW393219 TBS393219 TLO393219 TVK393219 UFG393219 UPC393219 UYY393219 VIU393219 VSQ393219 WCM393219 WMI393219 WWE393219 W458755 JS458755 TO458755 ADK458755 ANG458755 AXC458755 BGY458755 BQU458755 CAQ458755 CKM458755 CUI458755 DEE458755 DOA458755 DXW458755 EHS458755 ERO458755 FBK458755 FLG458755 FVC458755 GEY458755 GOU458755 GYQ458755 HIM458755 HSI458755 ICE458755 IMA458755 IVW458755 JFS458755 JPO458755 JZK458755 KJG458755 KTC458755 LCY458755 LMU458755 LWQ458755 MGM458755 MQI458755 NAE458755 NKA458755 NTW458755 ODS458755 ONO458755 OXK458755 PHG458755 PRC458755 QAY458755 QKU458755 QUQ458755 REM458755 ROI458755 RYE458755 SIA458755 SRW458755 TBS458755 TLO458755 TVK458755 UFG458755 UPC458755 UYY458755 VIU458755 VSQ458755 WCM458755 WMI458755 WWE458755 W524291 JS524291 TO524291 ADK524291 ANG524291 AXC524291 BGY524291 BQU524291 CAQ524291 CKM524291 CUI524291 DEE524291 DOA524291 DXW524291 EHS524291 ERO524291 FBK524291 FLG524291 FVC524291 GEY524291 GOU524291 GYQ524291 HIM524291 HSI524291 ICE524291 IMA524291 IVW524291 JFS524291 JPO524291 JZK524291 KJG524291 KTC524291 LCY524291 LMU524291 LWQ524291 MGM524291 MQI524291 NAE524291 NKA524291 NTW524291 ODS524291 ONO524291 OXK524291 PHG524291 PRC524291 QAY524291 QKU524291 QUQ524291 REM524291 ROI524291 RYE524291 SIA524291 SRW524291 TBS524291 TLO524291 TVK524291 UFG524291 UPC524291 UYY524291 VIU524291 VSQ524291 WCM524291 WMI524291 WWE524291 W589827 JS589827 TO589827 ADK589827 ANG589827 AXC589827 BGY589827 BQU589827 CAQ589827 CKM589827 CUI589827 DEE589827 DOA589827 DXW589827 EHS589827 ERO589827 FBK589827 FLG589827 FVC589827 GEY589827 GOU589827 GYQ589827 HIM589827 HSI589827 ICE589827 IMA589827 IVW589827 JFS589827 JPO589827 JZK589827 KJG589827 KTC589827 LCY589827 LMU589827 LWQ589827 MGM589827 MQI589827 NAE589827 NKA589827 NTW589827 ODS589827 ONO589827 OXK589827 PHG589827 PRC589827 QAY589827 QKU589827 QUQ589827 REM589827 ROI589827 RYE589827 SIA589827 SRW589827 TBS589827 TLO589827 TVK589827 UFG589827 UPC589827 UYY589827 VIU589827 VSQ589827 WCM589827 WMI589827 WWE589827 W655363 JS655363 TO655363 ADK655363 ANG655363 AXC655363 BGY655363 BQU655363 CAQ655363 CKM655363 CUI655363 DEE655363 DOA655363 DXW655363 EHS655363 ERO655363 FBK655363 FLG655363 FVC655363 GEY655363 GOU655363 GYQ655363 HIM655363 HSI655363 ICE655363 IMA655363 IVW655363 JFS655363 JPO655363 JZK655363 KJG655363 KTC655363 LCY655363 LMU655363 LWQ655363 MGM655363 MQI655363 NAE655363 NKA655363 NTW655363 ODS655363 ONO655363 OXK655363 PHG655363 PRC655363 QAY655363 QKU655363 QUQ655363 REM655363 ROI655363 RYE655363 SIA655363 SRW655363 TBS655363 TLO655363 TVK655363 UFG655363 UPC655363 UYY655363 VIU655363 VSQ655363 WCM655363 WMI655363 WWE655363 W720899 JS720899 TO720899 ADK720899 ANG720899 AXC720899 BGY720899 BQU720899 CAQ720899 CKM720899 CUI720899 DEE720899 DOA720899 DXW720899 EHS720899 ERO720899 FBK720899 FLG720899 FVC720899 GEY720899 GOU720899 GYQ720899 HIM720899 HSI720899 ICE720899 IMA720899 IVW720899 JFS720899 JPO720899 JZK720899 KJG720899 KTC720899 LCY720899 LMU720899 LWQ720899 MGM720899 MQI720899 NAE720899 NKA720899 NTW720899 ODS720899 ONO720899 OXK720899 PHG720899 PRC720899 QAY720899 QKU720899 QUQ720899 REM720899 ROI720899 RYE720899 SIA720899 SRW720899 TBS720899 TLO720899 TVK720899 UFG720899 UPC720899 UYY720899 VIU720899 VSQ720899 WCM720899 WMI720899 WWE720899 W786435 JS786435 TO786435 ADK786435 ANG786435 AXC786435 BGY786435 BQU786435 CAQ786435 CKM786435 CUI786435 DEE786435 DOA786435 DXW786435 EHS786435 ERO786435 FBK786435 FLG786435 FVC786435 GEY786435 GOU786435 GYQ786435 HIM786435 HSI786435 ICE786435 IMA786435 IVW786435 JFS786435 JPO786435 JZK786435 KJG786435 KTC786435 LCY786435 LMU786435 LWQ786435 MGM786435 MQI786435 NAE786435 NKA786435 NTW786435 ODS786435 ONO786435 OXK786435 PHG786435 PRC786435 QAY786435 QKU786435 QUQ786435 REM786435 ROI786435 RYE786435 SIA786435 SRW786435 TBS786435 TLO786435 TVK786435 UFG786435 UPC786435 UYY786435 VIU786435 VSQ786435 WCM786435 WMI786435 WWE786435 W851971 JS851971 TO851971 ADK851971 ANG851971 AXC851971 BGY851971 BQU851971 CAQ851971 CKM851971 CUI851971 DEE851971 DOA851971 DXW851971 EHS851971 ERO851971 FBK851971 FLG851971 FVC851971 GEY851971 GOU851971 GYQ851971 HIM851971 HSI851971 ICE851971 IMA851971 IVW851971 JFS851971 JPO851971 JZK851971 KJG851971 KTC851971 LCY851971 LMU851971 LWQ851971 MGM851971 MQI851971 NAE851971 NKA851971 NTW851971 ODS851971 ONO851971 OXK851971 PHG851971 PRC851971 QAY851971 QKU851971 QUQ851971 REM851971 ROI851971 RYE851971 SIA851971 SRW851971 TBS851971 TLO851971 TVK851971 UFG851971 UPC851971 UYY851971 VIU851971 VSQ851971 WCM851971 WMI851971 WWE851971 W917507 JS917507 TO917507 ADK917507 ANG917507 AXC917507 BGY917507 BQU917507 CAQ917507 CKM917507 CUI917507 DEE917507 DOA917507 DXW917507 EHS917507 ERO917507 FBK917507 FLG917507 FVC917507 GEY917507 GOU917507 GYQ917507 HIM917507 HSI917507 ICE917507 IMA917507 IVW917507 JFS917507 JPO917507 JZK917507 KJG917507 KTC917507 LCY917507 LMU917507 LWQ917507 MGM917507 MQI917507 NAE917507 NKA917507 NTW917507 ODS917507 ONO917507 OXK917507 PHG917507 PRC917507 QAY917507 QKU917507 QUQ917507 REM917507 ROI917507 RYE917507 SIA917507 SRW917507 TBS917507 TLO917507 TVK917507 UFG917507 UPC917507 UYY917507 VIU917507 VSQ917507 WCM917507 WMI917507 WWE917507 W983043 JS983043 TO983043 ADK983043 ANG983043 AXC983043 BGY983043 BQU983043 CAQ983043 CKM983043 CUI983043 DEE983043 DOA983043 DXW983043 EHS983043 ERO983043 FBK983043 FLG983043 FVC983043 GEY983043 GOU983043 GYQ983043 HIM983043 HSI983043 ICE983043 IMA983043 IVW983043 JFS983043 JPO983043 JZK983043 KJG983043 KTC983043 LCY983043 LMU983043 LWQ983043 MGM983043 MQI983043 NAE983043 NKA983043 NTW983043 ODS983043 ONO983043 OXK983043 PHG983043 PRC983043 QAY983043 QKU983043 QUQ983043 REM983043 ROI983043 RYE983043 SIA983043 SRW983043 TBS983043 TLO983043 TVK983043 UFG983043 UPC983043 UYY983043 VIU983043 VSQ983043 WCM983043 WMI983043 WWE983043 W5 JS5 TO5 ADK5 ANG5 AXC5 BGY5 BQU5 CAQ5 CKM5 CUI5 DEE5 DOA5 DXW5 EHS5 ERO5 FBK5 FLG5 FVC5 GEY5 GOU5 GYQ5 HIM5 HSI5 ICE5 IMA5 IVW5 JFS5 JPO5 JZK5 KJG5 KTC5 LCY5 LMU5 LWQ5 MGM5 MQI5 NAE5 NKA5 NTW5 ODS5 ONO5 OXK5 PHG5 PRC5 QAY5 QKU5 QUQ5 REM5 ROI5 RYE5 SIA5 SRW5 TBS5 TLO5 TVK5 UFG5 UPC5 UYY5 VIU5 VSQ5 WCM5 WMI5 WWE5 W65541 JS65541 TO65541 ADK65541 ANG65541 AXC65541 BGY65541 BQU65541 CAQ65541 CKM65541 CUI65541 DEE65541 DOA65541 DXW65541 EHS65541 ERO65541 FBK65541 FLG65541 FVC65541 GEY65541 GOU65541 GYQ65541 HIM65541 HSI65541 ICE65541 IMA65541 IVW65541 JFS65541 JPO65541 JZK65541 KJG65541 KTC65541 LCY65541 LMU65541 LWQ65541 MGM65541 MQI65541 NAE65541 NKA65541 NTW65541 ODS65541 ONO65541 OXK65541 PHG65541 PRC65541 QAY65541 QKU65541 QUQ65541 REM65541 ROI65541 RYE65541 SIA65541 SRW65541 TBS65541 TLO65541 TVK65541 UFG65541 UPC65541 UYY65541 VIU65541 VSQ65541 WCM65541 WMI65541 WWE65541 W131077 JS131077 TO131077 ADK131077 ANG131077 AXC131077 BGY131077 BQU131077 CAQ131077 CKM131077 CUI131077 DEE131077 DOA131077 DXW131077 EHS131077 ERO131077 FBK131077 FLG131077 FVC131077 GEY131077 GOU131077 GYQ131077 HIM131077 HSI131077 ICE131077 IMA131077 IVW131077 JFS131077 JPO131077 JZK131077 KJG131077 KTC131077 LCY131077 LMU131077 LWQ131077 MGM131077 MQI131077 NAE131077 NKA131077 NTW131077 ODS131077 ONO131077 OXK131077 PHG131077 PRC131077 QAY131077 QKU131077 QUQ131077 REM131077 ROI131077 RYE131077 SIA131077 SRW131077 TBS131077 TLO131077 TVK131077 UFG131077 UPC131077 UYY131077 VIU131077 VSQ131077 WCM131077 WMI131077 WWE131077 W196613 JS196613 TO196613 ADK196613 ANG196613 AXC196613 BGY196613 BQU196613 CAQ196613 CKM196613 CUI196613 DEE196613 DOA196613 DXW196613 EHS196613 ERO196613 FBK196613 FLG196613 FVC196613 GEY196613 GOU196613 GYQ196613 HIM196613 HSI196613 ICE196613 IMA196613 IVW196613 JFS196613 JPO196613 JZK196613 KJG196613 KTC196613 LCY196613 LMU196613 LWQ196613 MGM196613 MQI196613 NAE196613 NKA196613 NTW196613 ODS196613 ONO196613 OXK196613 PHG196613 PRC196613 QAY196613 QKU196613 QUQ196613 REM196613 ROI196613 RYE196613 SIA196613 SRW196613 TBS196613 TLO196613 TVK196613 UFG196613 UPC196613 UYY196613 VIU196613 VSQ196613 WCM196613 WMI196613 WWE196613 W262149 JS262149 TO262149 ADK262149 ANG262149 AXC262149 BGY262149 BQU262149 CAQ262149 CKM262149 CUI262149 DEE262149 DOA262149 DXW262149 EHS262149 ERO262149 FBK262149 FLG262149 FVC262149 GEY262149 GOU262149 GYQ262149 HIM262149 HSI262149 ICE262149 IMA262149 IVW262149 JFS262149 JPO262149 JZK262149 KJG262149 KTC262149 LCY262149 LMU262149 LWQ262149 MGM262149 MQI262149 NAE262149 NKA262149 NTW262149 ODS262149 ONO262149 OXK262149 PHG262149 PRC262149 QAY262149 QKU262149 QUQ262149 REM262149 ROI262149 RYE262149 SIA262149 SRW262149 TBS262149 TLO262149 TVK262149 UFG262149 UPC262149 UYY262149 VIU262149 VSQ262149 WCM262149 WMI262149 WWE262149 W327685 JS327685 TO327685 ADK327685 ANG327685 AXC327685 BGY327685 BQU327685 CAQ327685 CKM327685 CUI327685 DEE327685 DOA327685 DXW327685 EHS327685 ERO327685 FBK327685 FLG327685 FVC327685 GEY327685 GOU327685 GYQ327685 HIM327685 HSI327685 ICE327685 IMA327685 IVW327685 JFS327685 JPO327685 JZK327685 KJG327685 KTC327685 LCY327685 LMU327685 LWQ327685 MGM327685 MQI327685 NAE327685 NKA327685 NTW327685 ODS327685 ONO327685 OXK327685 PHG327685 PRC327685 QAY327685 QKU327685 QUQ327685 REM327685 ROI327685 RYE327685 SIA327685 SRW327685 TBS327685 TLO327685 TVK327685 UFG327685 UPC327685 UYY327685 VIU327685 VSQ327685 WCM327685 WMI327685 WWE327685 W393221 JS393221 TO393221 ADK393221 ANG393221 AXC393221 BGY393221 BQU393221 CAQ393221 CKM393221 CUI393221 DEE393221 DOA393221 DXW393221 EHS393221 ERO393221 FBK393221 FLG393221 FVC393221 GEY393221 GOU393221 GYQ393221 HIM393221 HSI393221 ICE393221 IMA393221 IVW393221 JFS393221 JPO393221 JZK393221 KJG393221 KTC393221 LCY393221 LMU393221 LWQ393221 MGM393221 MQI393221 NAE393221 NKA393221 NTW393221 ODS393221 ONO393221 OXK393221 PHG393221 PRC393221 QAY393221 QKU393221 QUQ393221 REM393221 ROI393221 RYE393221 SIA393221 SRW393221 TBS393221 TLO393221 TVK393221 UFG393221 UPC393221 UYY393221 VIU393221 VSQ393221 WCM393221 WMI393221 WWE393221 W458757 JS458757 TO458757 ADK458757 ANG458757 AXC458757 BGY458757 BQU458757 CAQ458757 CKM458757 CUI458757 DEE458757 DOA458757 DXW458757 EHS458757 ERO458757 FBK458757 FLG458757 FVC458757 GEY458757 GOU458757 GYQ458757 HIM458757 HSI458757 ICE458757 IMA458757 IVW458757 JFS458757 JPO458757 JZK458757 KJG458757 KTC458757 LCY458757 LMU458757 LWQ458757 MGM458757 MQI458757 NAE458757 NKA458757 NTW458757 ODS458757 ONO458757 OXK458757 PHG458757 PRC458757 QAY458757 QKU458757 QUQ458757 REM458757 ROI458757 RYE458757 SIA458757 SRW458757 TBS458757 TLO458757 TVK458757 UFG458757 UPC458757 UYY458757 VIU458757 VSQ458757 WCM458757 WMI458757 WWE458757 W524293 JS524293 TO524293 ADK524293 ANG524293 AXC524293 BGY524293 BQU524293 CAQ524293 CKM524293 CUI524293 DEE524293 DOA524293 DXW524293 EHS524293 ERO524293 FBK524293 FLG524293 FVC524293 GEY524293 GOU524293 GYQ524293 HIM524293 HSI524293 ICE524293 IMA524293 IVW524293 JFS524293 JPO524293 JZK524293 KJG524293 KTC524293 LCY524293 LMU524293 LWQ524293 MGM524293 MQI524293 NAE524293 NKA524293 NTW524293 ODS524293 ONO524293 OXK524293 PHG524293 PRC524293 QAY524293 QKU524293 QUQ524293 REM524293 ROI524293 RYE524293 SIA524293 SRW524293 TBS524293 TLO524293 TVK524293 UFG524293 UPC524293 UYY524293 VIU524293 VSQ524293 WCM524293 WMI524293 WWE524293 W589829 JS589829 TO589829 ADK589829 ANG589829 AXC589829 BGY589829 BQU589829 CAQ589829 CKM589829 CUI589829 DEE589829 DOA589829 DXW589829 EHS589829 ERO589829 FBK589829 FLG589829 FVC589829 GEY589829 GOU589829 GYQ589829 HIM589829 HSI589829 ICE589829 IMA589829 IVW589829 JFS589829 JPO589829 JZK589829 KJG589829 KTC589829 LCY589829 LMU589829 LWQ589829 MGM589829 MQI589829 NAE589829 NKA589829 NTW589829 ODS589829 ONO589829 OXK589829 PHG589829 PRC589829 QAY589829 QKU589829 QUQ589829 REM589829 ROI589829 RYE589829 SIA589829 SRW589829 TBS589829 TLO589829 TVK589829 UFG589829 UPC589829 UYY589829 VIU589829 VSQ589829 WCM589829 WMI589829 WWE589829 W655365 JS655365 TO655365 ADK655365 ANG655365 AXC655365 BGY655365 BQU655365 CAQ655365 CKM655365 CUI655365 DEE655365 DOA655365 DXW655365 EHS655365 ERO655365 FBK655365 FLG655365 FVC655365 GEY655365 GOU655365 GYQ655365 HIM655365 HSI655365 ICE655365 IMA655365 IVW655365 JFS655365 JPO655365 JZK655365 KJG655365 KTC655365 LCY655365 LMU655365 LWQ655365 MGM655365 MQI655365 NAE655365 NKA655365 NTW655365 ODS655365 ONO655365 OXK655365 PHG655365 PRC655365 QAY655365 QKU655365 QUQ655365 REM655365 ROI655365 RYE655365 SIA655365 SRW655365 TBS655365 TLO655365 TVK655365 UFG655365 UPC655365 UYY655365 VIU655365 VSQ655365 WCM655365 WMI655365 WWE655365 W720901 JS720901 TO720901 ADK720901 ANG720901 AXC720901 BGY720901 BQU720901 CAQ720901 CKM720901 CUI720901 DEE720901 DOA720901 DXW720901 EHS720901 ERO720901 FBK720901 FLG720901 FVC720901 GEY720901 GOU720901 GYQ720901 HIM720901 HSI720901 ICE720901 IMA720901 IVW720901 JFS720901 JPO720901 JZK720901 KJG720901 KTC720901 LCY720901 LMU720901 LWQ720901 MGM720901 MQI720901 NAE720901 NKA720901 NTW720901 ODS720901 ONO720901 OXK720901 PHG720901 PRC720901 QAY720901 QKU720901 QUQ720901 REM720901 ROI720901 RYE720901 SIA720901 SRW720901 TBS720901 TLO720901 TVK720901 UFG720901 UPC720901 UYY720901 VIU720901 VSQ720901 WCM720901 WMI720901 WWE720901 W786437 JS786437 TO786437 ADK786437 ANG786437 AXC786437 BGY786437 BQU786437 CAQ786437 CKM786437 CUI786437 DEE786437 DOA786437 DXW786437 EHS786437 ERO786437 FBK786437 FLG786437 FVC786437 GEY786437 GOU786437 GYQ786437 HIM786437 HSI786437 ICE786437 IMA786437 IVW786437 JFS786437 JPO786437 JZK786437 KJG786437 KTC786437 LCY786437 LMU786437 LWQ786437 MGM786437 MQI786437 NAE786437 NKA786437 NTW786437 ODS786437 ONO786437 OXK786437 PHG786437 PRC786437 QAY786437 QKU786437 QUQ786437 REM786437 ROI786437 RYE786437 SIA786437 SRW786437 TBS786437 TLO786437 TVK786437 UFG786437 UPC786437 UYY786437 VIU786437 VSQ786437 WCM786437 WMI786437 WWE786437 W851973 JS851973 TO851973 ADK851973 ANG851973 AXC851973 BGY851973 BQU851973 CAQ851973 CKM851973 CUI851973 DEE851973 DOA851973 DXW851973 EHS851973 ERO851973 FBK851973 FLG851973 FVC851973 GEY851973 GOU851973 GYQ851973 HIM851973 HSI851973 ICE851973 IMA851973 IVW851973 JFS851973 JPO851973 JZK851973 KJG851973 KTC851973 LCY851973 LMU851973 LWQ851973 MGM851973 MQI851973 NAE851973 NKA851973 NTW851973 ODS851973 ONO851973 OXK851973 PHG851973 PRC851973 QAY851973 QKU851973 QUQ851973 REM851973 ROI851973 RYE851973 SIA851973 SRW851973 TBS851973 TLO851973 TVK851973 UFG851973 UPC851973 UYY851973 VIU851973 VSQ851973 WCM851973 WMI851973 WWE851973 W917509 JS917509 TO917509 ADK917509 ANG917509 AXC917509 BGY917509 BQU917509 CAQ917509 CKM917509 CUI917509 DEE917509 DOA917509 DXW917509 EHS917509 ERO917509 FBK917509 FLG917509 FVC917509 GEY917509 GOU917509 GYQ917509 HIM917509 HSI917509 ICE917509 IMA917509 IVW917509 JFS917509 JPO917509 JZK917509 KJG917509 KTC917509 LCY917509 LMU917509 LWQ917509 MGM917509 MQI917509 NAE917509 NKA917509 NTW917509 ODS917509 ONO917509 OXK917509 PHG917509 PRC917509 QAY917509 QKU917509 QUQ917509 REM917509 ROI917509 RYE917509 SIA917509 SRW917509 TBS917509 TLO917509 TVK917509 UFG917509 UPC917509 UYY917509 VIU917509 VSQ917509 WCM917509 WMI917509 WWE917509 W983045 JS983045 TO983045 ADK983045 ANG983045 AXC983045 BGY983045 BQU983045 CAQ983045 CKM983045 CUI983045 DEE983045 DOA983045 DXW983045 EHS983045 ERO983045 FBK983045 FLG983045 FVC983045 GEY983045 GOU983045 GYQ983045 HIM983045 HSI983045 ICE983045 IMA983045 IVW983045 JFS983045 JPO983045 JZK983045 KJG983045 KTC983045 LCY983045 LMU983045 LWQ983045 MGM983045 MQI983045 NAE983045 NKA983045 NTW983045 ODS983045 ONO983045 OXK983045 PHG983045 PRC983045 QAY983045 QKU983045 QUQ983045 REM983045 ROI983045 RYE983045 SIA983045 SRW983045 TBS983045 TLO983045 TVK983045 UFG983045 UPC983045 UYY983045 VIU983045 VSQ983045 WCM983045 WMI983045 WWE983045" xr:uid="{2D6C4E43-819F-46E0-A318-B995A324E789}">
      <formula1>$Z$52:$Z$53</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0CEA6-98C2-466D-BF82-33410ACC7029}">
  <sheetPr>
    <pageSetUpPr fitToPage="1"/>
  </sheetPr>
  <dimension ref="A1:AJ61"/>
  <sheetViews>
    <sheetView topLeftCell="A10" zoomScaleNormal="100" workbookViewId="0">
      <selection activeCell="G59" sqref="G59"/>
    </sheetView>
  </sheetViews>
  <sheetFormatPr defaultColWidth="15.6328125" defaultRowHeight="18"/>
  <cols>
    <col min="1" max="12" width="15.6328125" style="23"/>
    <col min="13" max="23" width="15.6328125" style="23" customWidth="1"/>
    <col min="24" max="16384" width="15.6328125" style="23"/>
  </cols>
  <sheetData>
    <row r="1" spans="1:16" ht="35.15" customHeight="1" thickBot="1">
      <c r="A1" s="23" t="s">
        <v>155</v>
      </c>
    </row>
    <row r="2" spans="1:16" ht="35.15" customHeight="1" thickBot="1">
      <c r="A2" s="356" t="s">
        <v>156</v>
      </c>
      <c r="B2" s="357"/>
      <c r="C2" s="24" t="s">
        <v>157</v>
      </c>
      <c r="D2" s="25" t="s">
        <v>158</v>
      </c>
      <c r="E2" s="25" t="s">
        <v>159</v>
      </c>
      <c r="F2" s="25" t="s">
        <v>160</v>
      </c>
      <c r="G2" s="25" t="s">
        <v>161</v>
      </c>
      <c r="H2" s="25" t="s">
        <v>162</v>
      </c>
      <c r="I2" s="26" t="s">
        <v>214</v>
      </c>
      <c r="J2" s="27" t="s">
        <v>163</v>
      </c>
      <c r="K2" s="27" t="s">
        <v>163</v>
      </c>
      <c r="N2" s="28"/>
      <c r="O2" s="28" t="s">
        <v>251</v>
      </c>
    </row>
    <row r="3" spans="1:16" ht="35.15" customHeight="1" thickTop="1">
      <c r="A3" s="353" t="s">
        <v>73</v>
      </c>
      <c r="B3" s="29" t="s">
        <v>165</v>
      </c>
      <c r="C3" s="30">
        <v>0</v>
      </c>
      <c r="D3" s="31">
        <v>0</v>
      </c>
      <c r="E3" s="31">
        <v>0</v>
      </c>
      <c r="F3" s="31">
        <v>14450000</v>
      </c>
      <c r="G3" s="32">
        <v>4040000</v>
      </c>
      <c r="H3" s="32">
        <f>原価計算!O19+原価計算!O21+原価計算!O23</f>
        <v>0</v>
      </c>
      <c r="I3" s="33">
        <v>0</v>
      </c>
      <c r="J3" s="34">
        <f t="shared" ref="J3:J12" si="0">SUM(B3:G3)</f>
        <v>18490000</v>
      </c>
      <c r="K3" s="34">
        <f t="shared" ref="K3:K12" si="1">SUM(C3:I3)</f>
        <v>18490000</v>
      </c>
      <c r="N3" s="35"/>
      <c r="O3" s="220"/>
    </row>
    <row r="4" spans="1:16" ht="35.15" customHeight="1">
      <c r="A4" s="336"/>
      <c r="B4" s="36" t="s">
        <v>166</v>
      </c>
      <c r="C4" s="30">
        <f>SUM(AB32:AB38)+21201</f>
        <v>2018868</v>
      </c>
      <c r="D4" s="31">
        <f>SUM(AC32:AC38)+43564</f>
        <v>2435381</v>
      </c>
      <c r="E4" s="31">
        <f>SUM(AD32:AD38)+33759</f>
        <v>3048537</v>
      </c>
      <c r="F4" s="31">
        <f t="shared" ref="F4:I4" si="2">SUM(AE32:AE38)</f>
        <v>2937817</v>
      </c>
      <c r="G4" s="32">
        <f>SUM(AF32:AF38)+20099</f>
        <v>2966593</v>
      </c>
      <c r="H4" s="32">
        <f t="shared" si="2"/>
        <v>1557928</v>
      </c>
      <c r="I4" s="33">
        <f t="shared" si="2"/>
        <v>572320</v>
      </c>
      <c r="J4" s="34">
        <f t="shared" si="0"/>
        <v>13407196</v>
      </c>
      <c r="K4" s="34">
        <f t="shared" si="1"/>
        <v>15537444</v>
      </c>
      <c r="L4" s="37">
        <f>K3-K4</f>
        <v>2952556</v>
      </c>
      <c r="M4" s="38">
        <f>L4/K4</f>
        <v>0.19002842423760305</v>
      </c>
      <c r="N4" s="35"/>
      <c r="O4" s="220">
        <v>1083333</v>
      </c>
    </row>
    <row r="5" spans="1:16" ht="35.15" customHeight="1">
      <c r="A5" s="335" t="s">
        <v>164</v>
      </c>
      <c r="B5" s="39" t="s">
        <v>165</v>
      </c>
      <c r="C5" s="40">
        <v>0</v>
      </c>
      <c r="D5" s="41">
        <v>0</v>
      </c>
      <c r="E5" s="41">
        <v>0</v>
      </c>
      <c r="F5" s="41">
        <v>6750000</v>
      </c>
      <c r="G5" s="41">
        <v>1090000</v>
      </c>
      <c r="H5" s="41">
        <f>原価計算!O63-原価計算!M63+原価計算!O75-原価計算!M75</f>
        <v>0</v>
      </c>
      <c r="I5" s="42">
        <v>0</v>
      </c>
      <c r="J5" s="34">
        <f t="shared" si="0"/>
        <v>7840000</v>
      </c>
      <c r="K5" s="34">
        <f t="shared" si="1"/>
        <v>7840000</v>
      </c>
    </row>
    <row r="6" spans="1:16" ht="35.15" customHeight="1">
      <c r="A6" s="336"/>
      <c r="B6" s="36" t="s">
        <v>166</v>
      </c>
      <c r="C6" s="30">
        <f>SUM(AB39:AB43)</f>
        <v>606131.5</v>
      </c>
      <c r="D6" s="41">
        <f t="shared" ref="D6:I6" si="3">SUM(AC39:AC43)</f>
        <v>1031607.5</v>
      </c>
      <c r="E6" s="41">
        <f t="shared" si="3"/>
        <v>1676957</v>
      </c>
      <c r="F6" s="41">
        <f t="shared" si="3"/>
        <v>1774034</v>
      </c>
      <c r="G6" s="41">
        <f t="shared" si="3"/>
        <v>932041.5</v>
      </c>
      <c r="H6" s="41">
        <f t="shared" si="3"/>
        <v>606131.5</v>
      </c>
      <c r="I6" s="42">
        <f t="shared" si="3"/>
        <v>0</v>
      </c>
      <c r="J6" s="34">
        <f t="shared" si="0"/>
        <v>6020771.5</v>
      </c>
      <c r="K6" s="34">
        <f t="shared" si="1"/>
        <v>6626903</v>
      </c>
      <c r="L6" s="37">
        <f>K5-K6</f>
        <v>1213097</v>
      </c>
      <c r="M6" s="38">
        <f>L6/K6</f>
        <v>0.18305639904492341</v>
      </c>
      <c r="O6" s="220">
        <v>636666</v>
      </c>
    </row>
    <row r="7" spans="1:16" ht="35.15" customHeight="1">
      <c r="A7" s="335" t="s">
        <v>167</v>
      </c>
      <c r="B7" s="39" t="s">
        <v>165</v>
      </c>
      <c r="C7" s="40">
        <v>0</v>
      </c>
      <c r="D7" s="41">
        <v>0</v>
      </c>
      <c r="E7" s="41">
        <v>0</v>
      </c>
      <c r="F7" s="41">
        <f>原価計算!L66</f>
        <v>5860000</v>
      </c>
      <c r="G7" s="41">
        <f>原価計算!N29+原価計算!N31+原価計算!N35+原価計算!N37+原価計算!N39</f>
        <v>2100000</v>
      </c>
      <c r="H7" s="41">
        <f>原価計算!O29+原価計算!O31+原価計算!O35+原価計算!O37+原価計算!O39</f>
        <v>0</v>
      </c>
      <c r="I7" s="42">
        <v>0</v>
      </c>
      <c r="J7" s="34">
        <f t="shared" si="0"/>
        <v>7960000</v>
      </c>
      <c r="K7" s="34">
        <f t="shared" si="1"/>
        <v>7960000</v>
      </c>
      <c r="O7" s="220"/>
    </row>
    <row r="8" spans="1:16" ht="35.15" customHeight="1">
      <c r="A8" s="336"/>
      <c r="B8" s="36" t="s">
        <v>166</v>
      </c>
      <c r="C8" s="30">
        <f>SUM(AB44:AB49)</f>
        <v>0</v>
      </c>
      <c r="D8" s="41">
        <f t="shared" ref="D8:I8" si="4">SUM(AC44:AC49)</f>
        <v>1324692.5</v>
      </c>
      <c r="E8" s="41">
        <f t="shared" si="4"/>
        <v>1857832</v>
      </c>
      <c r="F8" s="41">
        <f t="shared" si="4"/>
        <v>1741369</v>
      </c>
      <c r="G8" s="41">
        <f t="shared" si="4"/>
        <v>1787522</v>
      </c>
      <c r="H8" s="41">
        <f t="shared" si="4"/>
        <v>0</v>
      </c>
      <c r="I8" s="42">
        <f t="shared" si="4"/>
        <v>0</v>
      </c>
      <c r="J8" s="34">
        <f t="shared" si="0"/>
        <v>6711415.5</v>
      </c>
      <c r="K8" s="34">
        <f t="shared" si="1"/>
        <v>6711415.5</v>
      </c>
      <c r="L8" s="37">
        <f>K7-K8</f>
        <v>1248584.5</v>
      </c>
      <c r="M8" s="38">
        <f>L8/K8</f>
        <v>0.18603892129760108</v>
      </c>
      <c r="O8" s="220">
        <v>878333</v>
      </c>
    </row>
    <row r="9" spans="1:16" ht="35.15" customHeight="1">
      <c r="A9" s="335" t="s">
        <v>168</v>
      </c>
      <c r="B9" s="39" t="s">
        <v>165</v>
      </c>
      <c r="C9" s="40">
        <v>0</v>
      </c>
      <c r="D9" s="41"/>
      <c r="E9" s="41">
        <v>0</v>
      </c>
      <c r="F9" s="41">
        <f>原価計算!L69</f>
        <v>2550000</v>
      </c>
      <c r="G9" s="43">
        <f>原価計算!N41+原価計算!N43+原価計算!N45</f>
        <v>660000</v>
      </c>
      <c r="H9" s="43">
        <f>原価計算!O41+原価計算!O43+原価計算!O45</f>
        <v>0</v>
      </c>
      <c r="I9" s="44">
        <v>0</v>
      </c>
      <c r="J9" s="34">
        <f t="shared" si="0"/>
        <v>3210000</v>
      </c>
      <c r="K9" s="34">
        <f t="shared" si="1"/>
        <v>3210000</v>
      </c>
      <c r="O9" s="220"/>
    </row>
    <row r="10" spans="1:16" ht="35.15" customHeight="1">
      <c r="A10" s="336"/>
      <c r="B10" s="45" t="s">
        <v>166</v>
      </c>
      <c r="C10" s="30">
        <f>SUM(AB51:AB54)</f>
        <v>0</v>
      </c>
      <c r="D10" s="47">
        <f t="shared" ref="D10:I10" si="5">SUM(AC51:AC54)</f>
        <v>288809</v>
      </c>
      <c r="E10" s="47">
        <f t="shared" si="5"/>
        <v>1167110</v>
      </c>
      <c r="F10" s="47">
        <f t="shared" si="5"/>
        <v>866038</v>
      </c>
      <c r="G10" s="48">
        <f t="shared" si="5"/>
        <v>659248</v>
      </c>
      <c r="H10" s="48">
        <f t="shared" si="5"/>
        <v>0</v>
      </c>
      <c r="I10" s="49">
        <f t="shared" si="5"/>
        <v>0</v>
      </c>
      <c r="J10" s="34">
        <f t="shared" si="0"/>
        <v>2981205</v>
      </c>
      <c r="K10" s="34">
        <f t="shared" si="1"/>
        <v>2981205</v>
      </c>
      <c r="L10" s="37">
        <f>K9-K10</f>
        <v>228795</v>
      </c>
      <c r="M10" s="38">
        <f>L10/K10</f>
        <v>7.6745812515409031E-2</v>
      </c>
      <c r="O10" s="220">
        <v>196666</v>
      </c>
    </row>
    <row r="11" spans="1:16" ht="35.15" customHeight="1">
      <c r="A11" s="335" t="s">
        <v>169</v>
      </c>
      <c r="B11" s="39" t="s">
        <v>165</v>
      </c>
      <c r="C11" s="40">
        <v>0</v>
      </c>
      <c r="D11" s="41">
        <v>0</v>
      </c>
      <c r="E11" s="41">
        <v>0</v>
      </c>
      <c r="F11" s="41">
        <f>原価計算!L72</f>
        <v>500000</v>
      </c>
      <c r="G11" s="43">
        <v>0</v>
      </c>
      <c r="H11" s="43">
        <v>0</v>
      </c>
      <c r="I11" s="44">
        <v>0</v>
      </c>
      <c r="J11" s="50">
        <f t="shared" si="0"/>
        <v>500000</v>
      </c>
      <c r="K11" s="50">
        <f t="shared" si="1"/>
        <v>500000</v>
      </c>
      <c r="O11" s="220"/>
    </row>
    <row r="12" spans="1:16" ht="35.15" customHeight="1" thickBot="1">
      <c r="A12" s="342"/>
      <c r="B12" s="51" t="s">
        <v>166</v>
      </c>
      <c r="C12" s="52">
        <f>SUM(AB50)</f>
        <v>0</v>
      </c>
      <c r="D12" s="53">
        <f t="shared" ref="D12:I12" si="6">SUM(AC50)</f>
        <v>500000</v>
      </c>
      <c r="E12" s="53">
        <f t="shared" si="6"/>
        <v>0</v>
      </c>
      <c r="F12" s="53">
        <f t="shared" si="6"/>
        <v>0</v>
      </c>
      <c r="G12" s="54">
        <f t="shared" si="6"/>
        <v>0</v>
      </c>
      <c r="H12" s="54">
        <f t="shared" si="6"/>
        <v>0</v>
      </c>
      <c r="I12" s="55">
        <f t="shared" si="6"/>
        <v>0</v>
      </c>
      <c r="J12" s="56">
        <f t="shared" si="0"/>
        <v>500000</v>
      </c>
      <c r="K12" s="56">
        <f t="shared" si="1"/>
        <v>500000</v>
      </c>
      <c r="L12" s="23">
        <f>K11-K12</f>
        <v>0</v>
      </c>
      <c r="M12" s="23">
        <f>L12/K12</f>
        <v>0</v>
      </c>
      <c r="O12" s="220">
        <v>0</v>
      </c>
    </row>
    <row r="13" spans="1:16" ht="35.15" customHeight="1" thickTop="1">
      <c r="A13" s="347" t="s">
        <v>170</v>
      </c>
      <c r="B13" s="57" t="s">
        <v>165</v>
      </c>
      <c r="C13" s="58"/>
      <c r="D13" s="59"/>
      <c r="E13" s="59"/>
      <c r="F13" s="59">
        <f t="shared" ref="F13:K14" si="7">F3+F5+F7+F9+F11</f>
        <v>30110000</v>
      </c>
      <c r="G13" s="60">
        <f t="shared" si="7"/>
        <v>7890000</v>
      </c>
      <c r="H13" s="60">
        <f t="shared" si="7"/>
        <v>0</v>
      </c>
      <c r="I13" s="61">
        <f t="shared" si="7"/>
        <v>0</v>
      </c>
      <c r="J13" s="62">
        <f t="shared" si="7"/>
        <v>38000000</v>
      </c>
      <c r="K13" s="62">
        <f t="shared" si="7"/>
        <v>38000000</v>
      </c>
    </row>
    <row r="14" spans="1:16" ht="35.15" customHeight="1" thickBot="1">
      <c r="A14" s="348"/>
      <c r="B14" s="63" t="s">
        <v>166</v>
      </c>
      <c r="C14" s="64">
        <f>C4+C6+C8+C10+C12</f>
        <v>2624999.5</v>
      </c>
      <c r="D14" s="65">
        <f>D4+D6+D8+D10+D12</f>
        <v>5580490</v>
      </c>
      <c r="E14" s="65">
        <f>E4+E6+E8+E10+E12</f>
        <v>7750436</v>
      </c>
      <c r="F14" s="65">
        <f t="shared" si="7"/>
        <v>7319258</v>
      </c>
      <c r="G14" s="65">
        <f t="shared" si="7"/>
        <v>6345404.5</v>
      </c>
      <c r="H14" s="65">
        <f t="shared" si="7"/>
        <v>2164059.5</v>
      </c>
      <c r="I14" s="66">
        <f t="shared" si="7"/>
        <v>572320</v>
      </c>
      <c r="J14" s="67">
        <f t="shared" si="7"/>
        <v>29620588</v>
      </c>
      <c r="K14" s="67">
        <f t="shared" si="7"/>
        <v>32356967.5</v>
      </c>
      <c r="M14" s="23">
        <f>L14/K14</f>
        <v>0</v>
      </c>
      <c r="O14" s="37">
        <f>O4+O6+O8+O10+O12</f>
        <v>2794998</v>
      </c>
    </row>
    <row r="15" spans="1:16" ht="35.15" customHeight="1">
      <c r="I15" s="37">
        <f>J13-J14</f>
        <v>8379412</v>
      </c>
      <c r="J15" s="37">
        <f>K13-K14</f>
        <v>5643032.5</v>
      </c>
      <c r="K15" s="68">
        <f>K13-K14</f>
        <v>5643032.5</v>
      </c>
      <c r="L15" s="38">
        <f>K15/K13</f>
        <v>0.1485008552631579</v>
      </c>
      <c r="O15" s="37">
        <f>K13-K14-O14</f>
        <v>2848034.5</v>
      </c>
      <c r="P15" s="221">
        <f>O15/K13</f>
        <v>7.4948276315789472E-2</v>
      </c>
    </row>
    <row r="16" spans="1:16" ht="30" hidden="1" customHeight="1" thickBot="1">
      <c r="A16" s="69" t="s">
        <v>156</v>
      </c>
      <c r="B16" s="349" t="s">
        <v>73</v>
      </c>
      <c r="C16" s="350"/>
      <c r="D16" s="351" t="s">
        <v>171</v>
      </c>
      <c r="E16" s="352"/>
      <c r="F16" s="351" t="s">
        <v>172</v>
      </c>
      <c r="G16" s="352"/>
      <c r="H16" s="70" t="s">
        <v>170</v>
      </c>
      <c r="L16" s="28"/>
    </row>
    <row r="17" spans="1:36" ht="30" hidden="1" customHeight="1" thickTop="1">
      <c r="A17" s="353" t="s">
        <v>164</v>
      </c>
      <c r="B17" s="354">
        <v>5580000</v>
      </c>
      <c r="C17" s="355"/>
      <c r="D17" s="354">
        <v>1600000</v>
      </c>
      <c r="E17" s="355"/>
      <c r="F17" s="354">
        <v>1200000</v>
      </c>
      <c r="G17" s="355"/>
      <c r="H17" s="71">
        <f>SUM(B17:G17)</f>
        <v>8380000</v>
      </c>
      <c r="L17" s="35"/>
    </row>
    <row r="18" spans="1:36" ht="20.149999999999999" hidden="1" customHeight="1">
      <c r="A18" s="336"/>
      <c r="B18" s="339" t="s">
        <v>173</v>
      </c>
      <c r="C18" s="340"/>
      <c r="D18" s="340"/>
      <c r="E18" s="346"/>
      <c r="F18" s="339" t="s">
        <v>174</v>
      </c>
      <c r="G18" s="340"/>
      <c r="H18" s="341"/>
    </row>
    <row r="19" spans="1:36" ht="30" hidden="1" customHeight="1">
      <c r="A19" s="335" t="s">
        <v>73</v>
      </c>
      <c r="B19" s="337">
        <v>20300000</v>
      </c>
      <c r="C19" s="338"/>
      <c r="D19" s="337">
        <v>0</v>
      </c>
      <c r="E19" s="338"/>
      <c r="F19" s="337"/>
      <c r="G19" s="338"/>
      <c r="H19" s="71">
        <f>SUM(B19:G19)</f>
        <v>20300000</v>
      </c>
    </row>
    <row r="20" spans="1:36" ht="20.149999999999999" hidden="1" customHeight="1">
      <c r="A20" s="336"/>
      <c r="B20" s="339" t="s">
        <v>175</v>
      </c>
      <c r="C20" s="340"/>
      <c r="D20" s="340"/>
      <c r="E20" s="340"/>
      <c r="F20" s="340"/>
      <c r="G20" s="340"/>
      <c r="H20" s="341"/>
    </row>
    <row r="21" spans="1:36" ht="30" hidden="1" customHeight="1">
      <c r="A21" s="335" t="s">
        <v>167</v>
      </c>
      <c r="B21" s="337"/>
      <c r="C21" s="338"/>
      <c r="D21" s="337">
        <v>3200000</v>
      </c>
      <c r="E21" s="338"/>
      <c r="F21" s="337">
        <v>2400000</v>
      </c>
      <c r="G21" s="338"/>
      <c r="H21" s="71">
        <f>SUM(B21:G21)</f>
        <v>5600000</v>
      </c>
    </row>
    <row r="22" spans="1:36" ht="20.149999999999999" hidden="1" customHeight="1">
      <c r="A22" s="336"/>
      <c r="B22" s="339" t="s">
        <v>176</v>
      </c>
      <c r="C22" s="340"/>
      <c r="D22" s="340"/>
      <c r="E22" s="346"/>
      <c r="F22" s="339" t="s">
        <v>177</v>
      </c>
      <c r="G22" s="340"/>
      <c r="H22" s="341"/>
    </row>
    <row r="23" spans="1:36" ht="30" hidden="1" customHeight="1">
      <c r="A23" s="335" t="s">
        <v>168</v>
      </c>
      <c r="B23" s="337">
        <v>0</v>
      </c>
      <c r="C23" s="338"/>
      <c r="D23" s="337">
        <v>0</v>
      </c>
      <c r="E23" s="338"/>
      <c r="F23" s="337">
        <v>1720000</v>
      </c>
      <c r="G23" s="338"/>
      <c r="H23" s="71">
        <f>SUM(B23:G23)</f>
        <v>1720000</v>
      </c>
    </row>
    <row r="24" spans="1:36" ht="20.149999999999999" hidden="1" customHeight="1">
      <c r="A24" s="336"/>
      <c r="B24" s="339"/>
      <c r="C24" s="340"/>
      <c r="D24" s="340"/>
      <c r="E24" s="346"/>
      <c r="F24" s="339" t="s">
        <v>178</v>
      </c>
      <c r="G24" s="340"/>
      <c r="H24" s="341"/>
    </row>
    <row r="25" spans="1:36" ht="30" hidden="1" customHeight="1">
      <c r="A25" s="335" t="s">
        <v>169</v>
      </c>
      <c r="B25" s="337">
        <v>0</v>
      </c>
      <c r="C25" s="338"/>
      <c r="D25" s="337">
        <v>0</v>
      </c>
      <c r="E25" s="338"/>
      <c r="F25" s="337">
        <v>500000</v>
      </c>
      <c r="G25" s="338"/>
      <c r="H25" s="71">
        <f>SUM(B25:G25)</f>
        <v>500000</v>
      </c>
    </row>
    <row r="26" spans="1:36" ht="20.149999999999999" hidden="1" customHeight="1">
      <c r="A26" s="336"/>
      <c r="B26" s="339" t="s">
        <v>179</v>
      </c>
      <c r="C26" s="340"/>
      <c r="D26" s="340"/>
      <c r="E26" s="340"/>
      <c r="F26" s="340"/>
      <c r="G26" s="340"/>
      <c r="H26" s="341"/>
    </row>
    <row r="27" spans="1:36" ht="30" hidden="1" customHeight="1">
      <c r="A27" s="335" t="s">
        <v>180</v>
      </c>
      <c r="B27" s="337">
        <v>1500000</v>
      </c>
      <c r="C27" s="338"/>
      <c r="D27" s="337">
        <v>0</v>
      </c>
      <c r="E27" s="338"/>
      <c r="F27" s="337">
        <v>0</v>
      </c>
      <c r="G27" s="338"/>
      <c r="H27" s="71">
        <f>SUM(B27:G27)</f>
        <v>1500000</v>
      </c>
    </row>
    <row r="28" spans="1:36" ht="20.149999999999999" hidden="1" customHeight="1" thickBot="1">
      <c r="A28" s="342"/>
      <c r="B28" s="343" t="s">
        <v>181</v>
      </c>
      <c r="C28" s="344"/>
      <c r="D28" s="344"/>
      <c r="E28" s="344"/>
      <c r="F28" s="344"/>
      <c r="G28" s="344"/>
      <c r="H28" s="345"/>
    </row>
    <row r="29" spans="1:36" ht="30" hidden="1" customHeight="1" thickTop="1" thickBot="1">
      <c r="A29" s="72" t="s">
        <v>170</v>
      </c>
      <c r="B29" s="333">
        <f>B17+B19+B21+B25+B27</f>
        <v>27380000</v>
      </c>
      <c r="C29" s="334"/>
      <c r="D29" s="333">
        <f>D17+D19+D21+D25+D27</f>
        <v>4800000</v>
      </c>
      <c r="E29" s="334"/>
      <c r="F29" s="333">
        <f>F17+F19+F21+F25+F27</f>
        <v>4100000</v>
      </c>
      <c r="G29" s="334"/>
      <c r="H29" s="73">
        <f>SUM(H17:H28)</f>
        <v>38000000</v>
      </c>
    </row>
    <row r="30" spans="1:36" hidden="1"/>
    <row r="31" spans="1:36" ht="25" hidden="1" customHeight="1" thickBot="1">
      <c r="A31" s="74" t="s">
        <v>182</v>
      </c>
      <c r="B31" s="75" t="s">
        <v>156</v>
      </c>
      <c r="C31" s="76" t="s">
        <v>183</v>
      </c>
      <c r="D31" s="76" t="s">
        <v>157</v>
      </c>
      <c r="E31" s="76" t="s">
        <v>184</v>
      </c>
      <c r="F31" s="76" t="s">
        <v>159</v>
      </c>
      <c r="G31" s="76" t="s">
        <v>160</v>
      </c>
      <c r="H31" s="76" t="s">
        <v>161</v>
      </c>
      <c r="I31" s="77" t="s">
        <v>162</v>
      </c>
      <c r="J31" s="77" t="s">
        <v>214</v>
      </c>
      <c r="N31" s="74" t="s">
        <v>182</v>
      </c>
      <c r="O31" s="75" t="s">
        <v>156</v>
      </c>
      <c r="P31" s="76" t="s">
        <v>183</v>
      </c>
      <c r="Q31" s="76" t="s">
        <v>157</v>
      </c>
      <c r="R31" s="76" t="s">
        <v>184</v>
      </c>
      <c r="S31" s="76" t="s">
        <v>159</v>
      </c>
      <c r="T31" s="76" t="s">
        <v>160</v>
      </c>
      <c r="U31" s="76" t="s">
        <v>161</v>
      </c>
      <c r="V31" s="77" t="s">
        <v>162</v>
      </c>
      <c r="W31" s="77" t="s">
        <v>214</v>
      </c>
      <c r="Y31" s="74" t="s">
        <v>182</v>
      </c>
      <c r="Z31" s="75" t="s">
        <v>156</v>
      </c>
      <c r="AA31" s="76" t="s">
        <v>183</v>
      </c>
      <c r="AB31" s="76" t="s">
        <v>157</v>
      </c>
      <c r="AC31" s="76" t="s">
        <v>184</v>
      </c>
      <c r="AD31" s="76" t="s">
        <v>159</v>
      </c>
      <c r="AE31" s="76" t="s">
        <v>160</v>
      </c>
      <c r="AF31" s="76" t="s">
        <v>161</v>
      </c>
      <c r="AG31" s="77" t="s">
        <v>162</v>
      </c>
      <c r="AH31" s="77" t="s">
        <v>214</v>
      </c>
    </row>
    <row r="32" spans="1:36" ht="24.75" hidden="1" customHeight="1" thickTop="1">
      <c r="A32" s="78">
        <v>1</v>
      </c>
      <c r="B32" s="79" t="s">
        <v>73</v>
      </c>
      <c r="C32" s="80" t="s">
        <v>153</v>
      </c>
      <c r="D32" s="81">
        <v>0.5</v>
      </c>
      <c r="E32" s="81">
        <v>0.5</v>
      </c>
      <c r="F32" s="81">
        <v>0.5</v>
      </c>
      <c r="G32" s="81">
        <v>0.5</v>
      </c>
      <c r="H32" s="81">
        <v>0.5</v>
      </c>
      <c r="I32" s="82">
        <v>0.5</v>
      </c>
      <c r="J32" s="82"/>
      <c r="K32" s="23">
        <f>SUM(D32:I32)</f>
        <v>3</v>
      </c>
      <c r="L32" s="23">
        <f>M32/6*K32</f>
        <v>255000</v>
      </c>
      <c r="M32" s="23">
        <v>510000</v>
      </c>
      <c r="N32" s="78">
        <v>1</v>
      </c>
      <c r="O32" s="79" t="s">
        <v>73</v>
      </c>
      <c r="P32" s="80" t="s">
        <v>153</v>
      </c>
      <c r="Q32" s="81">
        <v>789180</v>
      </c>
      <c r="R32" s="81">
        <v>789180</v>
      </c>
      <c r="S32" s="81">
        <v>789180</v>
      </c>
      <c r="T32" s="81">
        <v>789180</v>
      </c>
      <c r="U32" s="81">
        <v>789180</v>
      </c>
      <c r="V32" s="81">
        <v>789180</v>
      </c>
      <c r="W32" s="81"/>
      <c r="Y32" s="78">
        <v>1</v>
      </c>
      <c r="Z32" s="79" t="s">
        <v>73</v>
      </c>
      <c r="AA32" s="80" t="s">
        <v>153</v>
      </c>
      <c r="AB32" s="81">
        <f t="shared" ref="AB32:AB54" si="8">D32*Q32</f>
        <v>394590</v>
      </c>
      <c r="AC32" s="81">
        <f t="shared" ref="AC32:AC54" si="9">E32*R32</f>
        <v>394590</v>
      </c>
      <c r="AD32" s="81">
        <f t="shared" ref="AD32:AD54" si="10">F32*S32</f>
        <v>394590</v>
      </c>
      <c r="AE32" s="81">
        <f t="shared" ref="AE32:AE54" si="11">G32*T32</f>
        <v>394590</v>
      </c>
      <c r="AF32" s="81">
        <f t="shared" ref="AF32:AF54" si="12">H32*U32</f>
        <v>394590</v>
      </c>
      <c r="AG32" s="81">
        <f t="shared" ref="AG32:AG54" si="13">H32*V32</f>
        <v>394590</v>
      </c>
      <c r="AH32" s="81">
        <f t="shared" ref="AH32:AH54" si="14">J32*W32</f>
        <v>0</v>
      </c>
      <c r="AJ32" s="23">
        <f>SUM(AB32:AI32)</f>
        <v>2367540</v>
      </c>
    </row>
    <row r="33" spans="1:36" ht="24.75" hidden="1" customHeight="1">
      <c r="A33" s="83">
        <v>2</v>
      </c>
      <c r="B33" s="84" t="s">
        <v>73</v>
      </c>
      <c r="C33" s="85" t="s">
        <v>185</v>
      </c>
      <c r="D33" s="86">
        <v>1</v>
      </c>
      <c r="E33" s="86">
        <v>1</v>
      </c>
      <c r="F33" s="86">
        <v>1</v>
      </c>
      <c r="G33" s="86">
        <v>1</v>
      </c>
      <c r="H33" s="87">
        <v>1</v>
      </c>
      <c r="I33" s="88"/>
      <c r="J33" s="88"/>
      <c r="K33" s="23">
        <f t="shared" ref="K33:K54" si="15">SUM(D33:I33)</f>
        <v>5</v>
      </c>
      <c r="L33" s="23">
        <f t="shared" ref="L33:L54" si="16">M33/6*K33</f>
        <v>308333.33333333331</v>
      </c>
      <c r="M33" s="23">
        <v>370000</v>
      </c>
      <c r="N33" s="83">
        <v>2</v>
      </c>
      <c r="O33" s="84" t="s">
        <v>73</v>
      </c>
      <c r="P33" s="85" t="s">
        <v>185</v>
      </c>
      <c r="Q33" s="86">
        <v>439917</v>
      </c>
      <c r="R33" s="86">
        <v>393602</v>
      </c>
      <c r="S33" s="86">
        <v>523810</v>
      </c>
      <c r="T33" s="86">
        <v>540807</v>
      </c>
      <c r="U33" s="87">
        <v>545030</v>
      </c>
      <c r="V33" s="88"/>
      <c r="W33" s="88"/>
      <c r="Y33" s="83">
        <v>2</v>
      </c>
      <c r="Z33" s="84" t="s">
        <v>73</v>
      </c>
      <c r="AA33" s="85" t="s">
        <v>185</v>
      </c>
      <c r="AB33" s="81">
        <f t="shared" si="8"/>
        <v>439917</v>
      </c>
      <c r="AC33" s="81">
        <f t="shared" si="9"/>
        <v>393602</v>
      </c>
      <c r="AD33" s="81">
        <f t="shared" si="10"/>
        <v>523810</v>
      </c>
      <c r="AE33" s="81">
        <f t="shared" si="11"/>
        <v>540807</v>
      </c>
      <c r="AF33" s="81">
        <f t="shared" si="12"/>
        <v>545030</v>
      </c>
      <c r="AG33" s="81">
        <f t="shared" si="13"/>
        <v>0</v>
      </c>
      <c r="AH33" s="81">
        <f t="shared" si="14"/>
        <v>0</v>
      </c>
      <c r="AJ33" s="23">
        <f t="shared" ref="AJ33:AJ55" si="17">SUM(AB33:AI33)</f>
        <v>2443166</v>
      </c>
    </row>
    <row r="34" spans="1:36" ht="24.75" hidden="1" customHeight="1">
      <c r="A34" s="83">
        <v>3</v>
      </c>
      <c r="B34" s="84" t="s">
        <v>73</v>
      </c>
      <c r="C34" s="85" t="s">
        <v>186</v>
      </c>
      <c r="D34" s="86">
        <v>1</v>
      </c>
      <c r="E34" s="86">
        <v>1</v>
      </c>
      <c r="F34" s="86">
        <v>1</v>
      </c>
      <c r="G34" s="86">
        <v>1</v>
      </c>
      <c r="H34" s="87">
        <v>1</v>
      </c>
      <c r="I34" s="89">
        <v>1</v>
      </c>
      <c r="J34" s="89"/>
      <c r="K34" s="23">
        <f t="shared" si="15"/>
        <v>6</v>
      </c>
      <c r="L34" s="23">
        <f t="shared" si="16"/>
        <v>410000</v>
      </c>
      <c r="M34" s="23">
        <v>410000</v>
      </c>
      <c r="N34" s="83">
        <v>3</v>
      </c>
      <c r="O34" s="84" t="s">
        <v>73</v>
      </c>
      <c r="P34" s="85" t="s">
        <v>186</v>
      </c>
      <c r="Q34" s="86">
        <v>590666</v>
      </c>
      <c r="R34" s="86">
        <v>524371</v>
      </c>
      <c r="S34" s="86">
        <v>618004</v>
      </c>
      <c r="T34" s="86">
        <v>613605</v>
      </c>
      <c r="U34" s="87">
        <v>616863</v>
      </c>
      <c r="V34" s="89">
        <v>591018</v>
      </c>
      <c r="W34" s="89"/>
      <c r="Y34" s="83">
        <v>3</v>
      </c>
      <c r="Z34" s="84" t="s">
        <v>73</v>
      </c>
      <c r="AA34" s="85" t="s">
        <v>186</v>
      </c>
      <c r="AB34" s="81">
        <f t="shared" si="8"/>
        <v>590666</v>
      </c>
      <c r="AC34" s="81">
        <f t="shared" si="9"/>
        <v>524371</v>
      </c>
      <c r="AD34" s="81">
        <f t="shared" si="10"/>
        <v>618004</v>
      </c>
      <c r="AE34" s="81">
        <f t="shared" si="11"/>
        <v>613605</v>
      </c>
      <c r="AF34" s="81">
        <f t="shared" si="12"/>
        <v>616863</v>
      </c>
      <c r="AG34" s="81">
        <f t="shared" si="13"/>
        <v>591018</v>
      </c>
      <c r="AH34" s="81">
        <f t="shared" si="14"/>
        <v>0</v>
      </c>
      <c r="AJ34" s="23">
        <f t="shared" si="17"/>
        <v>3554527</v>
      </c>
    </row>
    <row r="35" spans="1:36" ht="24.75" hidden="1" customHeight="1">
      <c r="A35" s="83">
        <v>4</v>
      </c>
      <c r="B35" s="84" t="s">
        <v>73</v>
      </c>
      <c r="C35" s="85" t="s">
        <v>187</v>
      </c>
      <c r="D35" s="86">
        <v>1</v>
      </c>
      <c r="E35" s="86">
        <v>1</v>
      </c>
      <c r="F35" s="86">
        <v>1</v>
      </c>
      <c r="G35" s="86">
        <v>1</v>
      </c>
      <c r="H35" s="87">
        <v>1</v>
      </c>
      <c r="I35" s="89">
        <v>1</v>
      </c>
      <c r="J35" s="89">
        <v>1</v>
      </c>
      <c r="K35" s="23">
        <f t="shared" si="15"/>
        <v>6</v>
      </c>
      <c r="L35" s="23">
        <f t="shared" si="16"/>
        <v>0</v>
      </c>
      <c r="M35" s="23">
        <v>0</v>
      </c>
      <c r="N35" s="83">
        <v>4</v>
      </c>
      <c r="O35" s="84" t="s">
        <v>73</v>
      </c>
      <c r="P35" s="85" t="s">
        <v>187</v>
      </c>
      <c r="Q35" s="86">
        <v>572494</v>
      </c>
      <c r="R35" s="86">
        <v>568360</v>
      </c>
      <c r="S35" s="86">
        <v>567480</v>
      </c>
      <c r="T35" s="86">
        <v>565720</v>
      </c>
      <c r="U35" s="87">
        <v>563080</v>
      </c>
      <c r="V35" s="89">
        <v>572320</v>
      </c>
      <c r="W35" s="89">
        <v>572320</v>
      </c>
      <c r="Y35" s="83">
        <v>4</v>
      </c>
      <c r="Z35" s="84" t="s">
        <v>73</v>
      </c>
      <c r="AA35" s="85" t="s">
        <v>187</v>
      </c>
      <c r="AB35" s="81">
        <f t="shared" si="8"/>
        <v>572494</v>
      </c>
      <c r="AC35" s="81">
        <f t="shared" si="9"/>
        <v>568360</v>
      </c>
      <c r="AD35" s="81">
        <f t="shared" si="10"/>
        <v>567480</v>
      </c>
      <c r="AE35" s="81">
        <f t="shared" si="11"/>
        <v>565720</v>
      </c>
      <c r="AF35" s="81">
        <f t="shared" si="12"/>
        <v>563080</v>
      </c>
      <c r="AG35" s="81">
        <f t="shared" si="13"/>
        <v>572320</v>
      </c>
      <c r="AH35" s="81">
        <f t="shared" si="14"/>
        <v>572320</v>
      </c>
      <c r="AJ35" s="23">
        <f t="shared" si="17"/>
        <v>3981774</v>
      </c>
    </row>
    <row r="36" spans="1:36" ht="24.75" hidden="1" customHeight="1">
      <c r="A36" s="83">
        <v>5</v>
      </c>
      <c r="B36" s="84" t="s">
        <v>73</v>
      </c>
      <c r="C36" s="85" t="s">
        <v>188</v>
      </c>
      <c r="D36" s="85"/>
      <c r="E36" s="86">
        <v>1</v>
      </c>
      <c r="F36" s="86">
        <v>1</v>
      </c>
      <c r="G36" s="85"/>
      <c r="H36" s="85"/>
      <c r="I36" s="88"/>
      <c r="J36" s="88"/>
      <c r="K36" s="23">
        <f t="shared" si="15"/>
        <v>2</v>
      </c>
      <c r="L36" s="23">
        <f t="shared" si="16"/>
        <v>16666.666666666668</v>
      </c>
      <c r="M36" s="23">
        <v>50000</v>
      </c>
      <c r="N36" s="83">
        <v>5</v>
      </c>
      <c r="O36" s="84" t="s">
        <v>73</v>
      </c>
      <c r="P36" s="85" t="s">
        <v>188</v>
      </c>
      <c r="Q36" s="85"/>
      <c r="R36" s="86">
        <v>510894</v>
      </c>
      <c r="S36" s="86">
        <v>510894</v>
      </c>
      <c r="T36" s="85"/>
      <c r="U36" s="85"/>
      <c r="V36" s="88"/>
      <c r="W36" s="88"/>
      <c r="Y36" s="83">
        <v>5</v>
      </c>
      <c r="Z36" s="84" t="s">
        <v>73</v>
      </c>
      <c r="AA36" s="85" t="s">
        <v>188</v>
      </c>
      <c r="AB36" s="81">
        <f t="shared" si="8"/>
        <v>0</v>
      </c>
      <c r="AC36" s="81">
        <f t="shared" si="9"/>
        <v>510894</v>
      </c>
      <c r="AD36" s="81">
        <f t="shared" si="10"/>
        <v>510894</v>
      </c>
      <c r="AE36" s="81">
        <f t="shared" si="11"/>
        <v>0</v>
      </c>
      <c r="AF36" s="81">
        <f t="shared" si="12"/>
        <v>0</v>
      </c>
      <c r="AG36" s="81">
        <f t="shared" si="13"/>
        <v>0</v>
      </c>
      <c r="AH36" s="81">
        <f t="shared" si="14"/>
        <v>0</v>
      </c>
      <c r="AJ36" s="23">
        <f t="shared" si="17"/>
        <v>1021788</v>
      </c>
    </row>
    <row r="37" spans="1:36" ht="24.75" hidden="1" customHeight="1">
      <c r="A37" s="83">
        <v>6</v>
      </c>
      <c r="B37" s="84" t="s">
        <v>73</v>
      </c>
      <c r="C37" s="85" t="s">
        <v>189</v>
      </c>
      <c r="D37" s="85"/>
      <c r="E37" s="85"/>
      <c r="F37" s="85"/>
      <c r="G37" s="87">
        <v>1</v>
      </c>
      <c r="H37" s="90">
        <v>1</v>
      </c>
      <c r="I37" s="88"/>
      <c r="J37" s="88"/>
      <c r="K37" s="23">
        <f t="shared" si="15"/>
        <v>2</v>
      </c>
      <c r="L37" s="23">
        <f t="shared" si="16"/>
        <v>93333.333333333328</v>
      </c>
      <c r="M37" s="23">
        <v>280000</v>
      </c>
      <c r="N37" s="83">
        <v>6</v>
      </c>
      <c r="O37" s="84" t="s">
        <v>73</v>
      </c>
      <c r="P37" s="85" t="s">
        <v>189</v>
      </c>
      <c r="Q37" s="85"/>
      <c r="R37" s="85"/>
      <c r="S37" s="85"/>
      <c r="T37" s="87">
        <v>323095</v>
      </c>
      <c r="U37" s="90">
        <v>326931</v>
      </c>
      <c r="V37" s="88"/>
      <c r="W37" s="88"/>
      <c r="Y37" s="83">
        <v>6</v>
      </c>
      <c r="Z37" s="84" t="s">
        <v>73</v>
      </c>
      <c r="AA37" s="85" t="s">
        <v>189</v>
      </c>
      <c r="AB37" s="81">
        <f t="shared" si="8"/>
        <v>0</v>
      </c>
      <c r="AC37" s="81">
        <f t="shared" si="9"/>
        <v>0</v>
      </c>
      <c r="AD37" s="81">
        <f t="shared" si="10"/>
        <v>0</v>
      </c>
      <c r="AE37" s="81">
        <f t="shared" si="11"/>
        <v>323095</v>
      </c>
      <c r="AF37" s="81">
        <f t="shared" si="12"/>
        <v>326931</v>
      </c>
      <c r="AG37" s="81">
        <f t="shared" si="13"/>
        <v>0</v>
      </c>
      <c r="AH37" s="81">
        <f t="shared" si="14"/>
        <v>0</v>
      </c>
      <c r="AJ37" s="23">
        <f t="shared" si="17"/>
        <v>650026</v>
      </c>
    </row>
    <row r="38" spans="1:36" ht="24.75" hidden="1" customHeight="1">
      <c r="A38" s="83">
        <v>7</v>
      </c>
      <c r="B38" s="84" t="s">
        <v>73</v>
      </c>
      <c r="C38" s="85" t="s">
        <v>190</v>
      </c>
      <c r="D38" s="85"/>
      <c r="E38" s="85"/>
      <c r="F38" s="86">
        <v>1</v>
      </c>
      <c r="G38" s="86">
        <v>1</v>
      </c>
      <c r="H38" s="87">
        <v>1</v>
      </c>
      <c r="I38" s="88"/>
      <c r="J38" s="88"/>
      <c r="K38" s="23">
        <f t="shared" si="15"/>
        <v>3</v>
      </c>
      <c r="L38" s="23">
        <f t="shared" si="16"/>
        <v>0</v>
      </c>
      <c r="M38" s="23">
        <v>0</v>
      </c>
      <c r="N38" s="83">
        <v>7</v>
      </c>
      <c r="O38" s="84" t="s">
        <v>73</v>
      </c>
      <c r="P38" s="85" t="s">
        <v>190</v>
      </c>
      <c r="Q38" s="85"/>
      <c r="R38" s="85"/>
      <c r="S38" s="86">
        <v>400000</v>
      </c>
      <c r="T38" s="86">
        <v>500000</v>
      </c>
      <c r="U38" s="87">
        <v>500000</v>
      </c>
      <c r="V38" s="88"/>
      <c r="W38" s="88"/>
      <c r="Y38" s="83">
        <v>7</v>
      </c>
      <c r="Z38" s="84" t="s">
        <v>73</v>
      </c>
      <c r="AA38" s="85" t="s">
        <v>190</v>
      </c>
      <c r="AB38" s="81">
        <f t="shared" si="8"/>
        <v>0</v>
      </c>
      <c r="AC38" s="81">
        <f t="shared" si="9"/>
        <v>0</v>
      </c>
      <c r="AD38" s="81">
        <f t="shared" si="10"/>
        <v>400000</v>
      </c>
      <c r="AE38" s="81">
        <f t="shared" si="11"/>
        <v>500000</v>
      </c>
      <c r="AF38" s="81">
        <f t="shared" si="12"/>
        <v>500000</v>
      </c>
      <c r="AG38" s="81">
        <f t="shared" si="13"/>
        <v>0</v>
      </c>
      <c r="AH38" s="81">
        <f t="shared" si="14"/>
        <v>0</v>
      </c>
      <c r="AJ38" s="23">
        <f t="shared" si="17"/>
        <v>1400000</v>
      </c>
    </row>
    <row r="39" spans="1:36" ht="24.75" hidden="1" customHeight="1">
      <c r="A39" s="83">
        <v>8</v>
      </c>
      <c r="B39" s="84" t="s">
        <v>164</v>
      </c>
      <c r="C39" s="85" t="s">
        <v>191</v>
      </c>
      <c r="D39" s="87">
        <v>0.5</v>
      </c>
      <c r="E39" s="87">
        <v>0.5</v>
      </c>
      <c r="F39" s="87">
        <v>0.5</v>
      </c>
      <c r="G39" s="87">
        <v>0.5</v>
      </c>
      <c r="H39" s="87">
        <v>0.5</v>
      </c>
      <c r="I39" s="219">
        <v>0.5</v>
      </c>
      <c r="J39" s="219"/>
      <c r="K39" s="23">
        <f t="shared" si="15"/>
        <v>3</v>
      </c>
      <c r="L39" s="23">
        <f t="shared" si="16"/>
        <v>225000</v>
      </c>
      <c r="M39" s="23">
        <v>450000</v>
      </c>
      <c r="N39" s="83">
        <v>8</v>
      </c>
      <c r="O39" s="84" t="s">
        <v>164</v>
      </c>
      <c r="P39" s="85" t="s">
        <v>191</v>
      </c>
      <c r="Q39" s="101">
        <v>598908</v>
      </c>
      <c r="R39" s="87">
        <v>590868</v>
      </c>
      <c r="S39" s="87">
        <v>651168</v>
      </c>
      <c r="T39" s="87">
        <v>598908</v>
      </c>
      <c r="U39" s="87">
        <v>666898</v>
      </c>
      <c r="V39" s="88">
        <v>598908</v>
      </c>
      <c r="W39" s="88"/>
      <c r="Y39" s="83">
        <v>8</v>
      </c>
      <c r="Z39" s="84" t="s">
        <v>164</v>
      </c>
      <c r="AA39" s="85" t="s">
        <v>191</v>
      </c>
      <c r="AB39" s="81">
        <f t="shared" si="8"/>
        <v>299454</v>
      </c>
      <c r="AC39" s="81">
        <f t="shared" si="9"/>
        <v>295434</v>
      </c>
      <c r="AD39" s="81">
        <f t="shared" si="10"/>
        <v>325584</v>
      </c>
      <c r="AE39" s="81">
        <f t="shared" si="11"/>
        <v>299454</v>
      </c>
      <c r="AF39" s="81">
        <f t="shared" si="12"/>
        <v>333449</v>
      </c>
      <c r="AG39" s="81">
        <f t="shared" si="13"/>
        <v>299454</v>
      </c>
      <c r="AH39" s="81">
        <f t="shared" si="14"/>
        <v>0</v>
      </c>
      <c r="AJ39" s="23">
        <f t="shared" si="17"/>
        <v>1852829</v>
      </c>
    </row>
    <row r="40" spans="1:36" ht="24.75" hidden="1" customHeight="1">
      <c r="A40" s="83">
        <v>9</v>
      </c>
      <c r="B40" s="84" t="s">
        <v>164</v>
      </c>
      <c r="C40" s="85" t="s">
        <v>192</v>
      </c>
      <c r="D40" s="86">
        <v>0.5</v>
      </c>
      <c r="E40" s="86">
        <v>0.7</v>
      </c>
      <c r="F40" s="86">
        <v>1</v>
      </c>
      <c r="G40" s="86">
        <v>1</v>
      </c>
      <c r="H40" s="91">
        <v>0.5</v>
      </c>
      <c r="I40" s="91">
        <v>0.5</v>
      </c>
      <c r="J40" s="91"/>
      <c r="K40" s="23">
        <f t="shared" si="15"/>
        <v>4.2</v>
      </c>
      <c r="L40" s="23">
        <f t="shared" si="16"/>
        <v>315000</v>
      </c>
      <c r="M40" s="23">
        <v>450000</v>
      </c>
      <c r="N40" s="83">
        <v>9</v>
      </c>
      <c r="O40" s="84" t="s">
        <v>164</v>
      </c>
      <c r="P40" s="85" t="s">
        <v>192</v>
      </c>
      <c r="Q40" s="101">
        <v>613355</v>
      </c>
      <c r="R40" s="86">
        <v>613355</v>
      </c>
      <c r="S40" s="86">
        <v>613355</v>
      </c>
      <c r="T40" s="86">
        <v>613355</v>
      </c>
      <c r="U40" s="91">
        <v>613355</v>
      </c>
      <c r="V40" s="91">
        <v>613355</v>
      </c>
      <c r="W40" s="91"/>
      <c r="Y40" s="83">
        <v>9</v>
      </c>
      <c r="Z40" s="84" t="s">
        <v>164</v>
      </c>
      <c r="AA40" s="85" t="s">
        <v>192</v>
      </c>
      <c r="AB40" s="81">
        <f t="shared" si="8"/>
        <v>306677.5</v>
      </c>
      <c r="AC40" s="81">
        <f t="shared" si="9"/>
        <v>429348.5</v>
      </c>
      <c r="AD40" s="81">
        <f t="shared" si="10"/>
        <v>613355</v>
      </c>
      <c r="AE40" s="81">
        <f t="shared" si="11"/>
        <v>613355</v>
      </c>
      <c r="AF40" s="81">
        <f t="shared" si="12"/>
        <v>306677.5</v>
      </c>
      <c r="AG40" s="81">
        <f t="shared" si="13"/>
        <v>306677.5</v>
      </c>
      <c r="AH40" s="81">
        <f t="shared" si="14"/>
        <v>0</v>
      </c>
      <c r="AJ40" s="23">
        <f t="shared" si="17"/>
        <v>2576091</v>
      </c>
    </row>
    <row r="41" spans="1:36" ht="24.75" hidden="1" customHeight="1">
      <c r="A41" s="83">
        <v>10</v>
      </c>
      <c r="B41" s="84" t="s">
        <v>164</v>
      </c>
      <c r="C41" s="85" t="s">
        <v>193</v>
      </c>
      <c r="D41" s="85"/>
      <c r="E41" s="86">
        <v>1</v>
      </c>
      <c r="F41" s="91">
        <v>1</v>
      </c>
      <c r="G41" s="91">
        <v>1</v>
      </c>
      <c r="H41" s="91">
        <v>1</v>
      </c>
      <c r="I41" s="88"/>
      <c r="J41" s="88"/>
      <c r="K41" s="23">
        <f t="shared" si="15"/>
        <v>4</v>
      </c>
      <c r="L41" s="23">
        <f t="shared" si="16"/>
        <v>26666.666666666668</v>
      </c>
      <c r="M41" s="23">
        <v>40000</v>
      </c>
      <c r="N41" s="83">
        <v>10</v>
      </c>
      <c r="O41" s="84" t="s">
        <v>164</v>
      </c>
      <c r="P41" s="85" t="s">
        <v>193</v>
      </c>
      <c r="Q41" s="85"/>
      <c r="R41" s="86">
        <v>306825</v>
      </c>
      <c r="S41" s="91">
        <v>310909</v>
      </c>
      <c r="T41" s="91">
        <v>305823</v>
      </c>
      <c r="U41" s="91">
        <v>291915</v>
      </c>
      <c r="V41" s="88"/>
      <c r="W41" s="88"/>
      <c r="Y41" s="83">
        <v>10</v>
      </c>
      <c r="Z41" s="84" t="s">
        <v>164</v>
      </c>
      <c r="AA41" s="85" t="s">
        <v>193</v>
      </c>
      <c r="AB41" s="81">
        <f t="shared" si="8"/>
        <v>0</v>
      </c>
      <c r="AC41" s="81">
        <f t="shared" si="9"/>
        <v>306825</v>
      </c>
      <c r="AD41" s="81">
        <f t="shared" si="10"/>
        <v>310909</v>
      </c>
      <c r="AE41" s="81">
        <f t="shared" si="11"/>
        <v>305823</v>
      </c>
      <c r="AF41" s="81">
        <f t="shared" si="12"/>
        <v>291915</v>
      </c>
      <c r="AG41" s="81">
        <f t="shared" si="13"/>
        <v>0</v>
      </c>
      <c r="AH41" s="81">
        <f t="shared" si="14"/>
        <v>0</v>
      </c>
      <c r="AJ41" s="23">
        <f t="shared" si="17"/>
        <v>1215472</v>
      </c>
    </row>
    <row r="42" spans="1:36" ht="24.75" hidden="1" customHeight="1">
      <c r="A42" s="83">
        <v>11</v>
      </c>
      <c r="B42" s="84" t="s">
        <v>164</v>
      </c>
      <c r="C42" s="85" t="s">
        <v>194</v>
      </c>
      <c r="D42" s="85"/>
      <c r="E42" s="85"/>
      <c r="F42" s="86">
        <v>0.5</v>
      </c>
      <c r="G42" s="86">
        <v>0.5</v>
      </c>
      <c r="H42" s="85"/>
      <c r="I42" s="88"/>
      <c r="J42" s="88"/>
      <c r="K42" s="23">
        <f t="shared" si="15"/>
        <v>1</v>
      </c>
      <c r="L42" s="23">
        <f t="shared" si="16"/>
        <v>0</v>
      </c>
      <c r="M42" s="23">
        <v>0</v>
      </c>
      <c r="N42" s="83">
        <v>11</v>
      </c>
      <c r="O42" s="84" t="s">
        <v>164</v>
      </c>
      <c r="P42" s="85" t="s">
        <v>194</v>
      </c>
      <c r="Q42" s="85"/>
      <c r="R42" s="85"/>
      <c r="S42" s="86">
        <v>495000</v>
      </c>
      <c r="T42" s="86">
        <v>495000</v>
      </c>
      <c r="U42" s="85"/>
      <c r="V42" s="88"/>
      <c r="W42" s="88"/>
      <c r="Y42" s="83">
        <v>11</v>
      </c>
      <c r="Z42" s="84" t="s">
        <v>164</v>
      </c>
      <c r="AA42" s="85" t="s">
        <v>194</v>
      </c>
      <c r="AB42" s="81">
        <f t="shared" si="8"/>
        <v>0</v>
      </c>
      <c r="AC42" s="81">
        <f t="shared" si="9"/>
        <v>0</v>
      </c>
      <c r="AD42" s="81">
        <f t="shared" si="10"/>
        <v>247500</v>
      </c>
      <c r="AE42" s="81">
        <f t="shared" si="11"/>
        <v>247500</v>
      </c>
      <c r="AF42" s="81">
        <f t="shared" si="12"/>
        <v>0</v>
      </c>
      <c r="AG42" s="81">
        <f t="shared" si="13"/>
        <v>0</v>
      </c>
      <c r="AH42" s="81">
        <f t="shared" si="14"/>
        <v>0</v>
      </c>
      <c r="AJ42" s="23">
        <f t="shared" si="17"/>
        <v>495000</v>
      </c>
    </row>
    <row r="43" spans="1:36" ht="24.75" hidden="1" customHeight="1">
      <c r="A43" s="83">
        <v>12</v>
      </c>
      <c r="B43" s="84" t="s">
        <v>164</v>
      </c>
      <c r="C43" s="85" t="s">
        <v>195</v>
      </c>
      <c r="D43" s="85"/>
      <c r="E43" s="85"/>
      <c r="F43" s="86">
        <v>0.5</v>
      </c>
      <c r="G43" s="86">
        <v>1</v>
      </c>
      <c r="H43" s="85"/>
      <c r="I43" s="88"/>
      <c r="J43" s="88"/>
      <c r="K43" s="23">
        <f t="shared" si="15"/>
        <v>1.5</v>
      </c>
      <c r="L43" s="23">
        <f t="shared" si="16"/>
        <v>70000</v>
      </c>
      <c r="M43" s="23">
        <v>280000</v>
      </c>
      <c r="N43" s="83">
        <v>12</v>
      </c>
      <c r="O43" s="84" t="s">
        <v>164</v>
      </c>
      <c r="P43" s="85" t="s">
        <v>195</v>
      </c>
      <c r="Q43" s="85"/>
      <c r="R43" s="85"/>
      <c r="S43" s="86">
        <v>359218</v>
      </c>
      <c r="T43" s="86">
        <v>307902</v>
      </c>
      <c r="U43" s="85"/>
      <c r="V43" s="88"/>
      <c r="W43" s="88"/>
      <c r="Y43" s="83">
        <v>12</v>
      </c>
      <c r="Z43" s="84" t="s">
        <v>164</v>
      </c>
      <c r="AA43" s="85" t="s">
        <v>195</v>
      </c>
      <c r="AB43" s="81">
        <f t="shared" si="8"/>
        <v>0</v>
      </c>
      <c r="AC43" s="81">
        <f t="shared" si="9"/>
        <v>0</v>
      </c>
      <c r="AD43" s="81">
        <f t="shared" si="10"/>
        <v>179609</v>
      </c>
      <c r="AE43" s="81">
        <f t="shared" si="11"/>
        <v>307902</v>
      </c>
      <c r="AF43" s="81">
        <f t="shared" si="12"/>
        <v>0</v>
      </c>
      <c r="AG43" s="81">
        <f t="shared" si="13"/>
        <v>0</v>
      </c>
      <c r="AH43" s="81">
        <f t="shared" si="14"/>
        <v>0</v>
      </c>
      <c r="AJ43" s="23">
        <f t="shared" si="17"/>
        <v>487511</v>
      </c>
    </row>
    <row r="44" spans="1:36" ht="24.75" hidden="1" customHeight="1">
      <c r="A44" s="83">
        <v>13</v>
      </c>
      <c r="B44" s="84" t="s">
        <v>167</v>
      </c>
      <c r="C44" s="85" t="s">
        <v>196</v>
      </c>
      <c r="D44" s="85"/>
      <c r="E44" s="81">
        <v>0.25</v>
      </c>
      <c r="F44" s="85"/>
      <c r="G44" s="85"/>
      <c r="H44" s="85"/>
      <c r="I44" s="88"/>
      <c r="J44" s="88"/>
      <c r="K44" s="23">
        <f t="shared" si="15"/>
        <v>0.25</v>
      </c>
      <c r="L44" s="23">
        <f t="shared" si="16"/>
        <v>17500</v>
      </c>
      <c r="M44" s="23">
        <v>420000</v>
      </c>
      <c r="N44" s="83">
        <v>13</v>
      </c>
      <c r="O44" s="84" t="s">
        <v>167</v>
      </c>
      <c r="P44" s="85" t="s">
        <v>196</v>
      </c>
      <c r="Q44" s="85"/>
      <c r="R44" s="81">
        <v>692580</v>
      </c>
      <c r="S44" s="85"/>
      <c r="T44" s="85"/>
      <c r="U44" s="85"/>
      <c r="V44" s="88"/>
      <c r="W44" s="88"/>
      <c r="Y44" s="83">
        <v>13</v>
      </c>
      <c r="Z44" s="84" t="s">
        <v>167</v>
      </c>
      <c r="AA44" s="85" t="s">
        <v>196</v>
      </c>
      <c r="AB44" s="81">
        <f t="shared" si="8"/>
        <v>0</v>
      </c>
      <c r="AC44" s="81">
        <f t="shared" si="9"/>
        <v>173145</v>
      </c>
      <c r="AD44" s="81">
        <f t="shared" si="10"/>
        <v>0</v>
      </c>
      <c r="AE44" s="81">
        <f t="shared" si="11"/>
        <v>0</v>
      </c>
      <c r="AF44" s="81">
        <f t="shared" si="12"/>
        <v>0</v>
      </c>
      <c r="AG44" s="81">
        <f t="shared" si="13"/>
        <v>0</v>
      </c>
      <c r="AH44" s="81">
        <f t="shared" si="14"/>
        <v>0</v>
      </c>
      <c r="AJ44" s="23">
        <f t="shared" si="17"/>
        <v>173145</v>
      </c>
    </row>
    <row r="45" spans="1:36" ht="24.75" hidden="1" customHeight="1">
      <c r="A45" s="83">
        <v>14</v>
      </c>
      <c r="B45" s="84" t="s">
        <v>167</v>
      </c>
      <c r="C45" s="85" t="s">
        <v>197</v>
      </c>
      <c r="D45" s="85"/>
      <c r="E45" s="81">
        <v>0.5</v>
      </c>
      <c r="F45" s="86">
        <v>1</v>
      </c>
      <c r="G45" s="86">
        <v>1</v>
      </c>
      <c r="H45" s="92">
        <v>1</v>
      </c>
      <c r="I45" s="88"/>
      <c r="J45" s="88"/>
      <c r="K45" s="23">
        <f t="shared" si="15"/>
        <v>3.5</v>
      </c>
      <c r="L45" s="23">
        <f t="shared" si="16"/>
        <v>221666.66666666669</v>
      </c>
      <c r="M45" s="23">
        <v>380000</v>
      </c>
      <c r="N45" s="83">
        <v>14</v>
      </c>
      <c r="O45" s="84" t="s">
        <v>167</v>
      </c>
      <c r="P45" s="85" t="s">
        <v>197</v>
      </c>
      <c r="Q45" s="85"/>
      <c r="R45" s="81">
        <v>530589</v>
      </c>
      <c r="S45" s="86">
        <v>530387</v>
      </c>
      <c r="T45" s="86">
        <v>529410</v>
      </c>
      <c r="U45" s="92">
        <v>526894</v>
      </c>
      <c r="V45" s="88"/>
      <c r="W45" s="88"/>
      <c r="Y45" s="83">
        <v>14</v>
      </c>
      <c r="Z45" s="84" t="s">
        <v>167</v>
      </c>
      <c r="AA45" s="85" t="s">
        <v>197</v>
      </c>
      <c r="AB45" s="81">
        <f t="shared" si="8"/>
        <v>0</v>
      </c>
      <c r="AC45" s="81">
        <f t="shared" si="9"/>
        <v>265294.5</v>
      </c>
      <c r="AD45" s="81">
        <f t="shared" si="10"/>
        <v>530387</v>
      </c>
      <c r="AE45" s="81">
        <f t="shared" si="11"/>
        <v>529410</v>
      </c>
      <c r="AF45" s="81">
        <f t="shared" si="12"/>
        <v>526894</v>
      </c>
      <c r="AG45" s="81">
        <f t="shared" si="13"/>
        <v>0</v>
      </c>
      <c r="AH45" s="81">
        <f t="shared" si="14"/>
        <v>0</v>
      </c>
      <c r="AJ45" s="23">
        <f t="shared" si="17"/>
        <v>1851985.5</v>
      </c>
    </row>
    <row r="46" spans="1:36" ht="24.75" hidden="1" customHeight="1">
      <c r="A46" s="83">
        <v>15</v>
      </c>
      <c r="B46" s="84" t="s">
        <v>167</v>
      </c>
      <c r="C46" s="85" t="s">
        <v>198</v>
      </c>
      <c r="D46" s="85"/>
      <c r="E46" s="86">
        <v>1</v>
      </c>
      <c r="F46" s="86">
        <v>1</v>
      </c>
      <c r="G46" s="86">
        <v>1</v>
      </c>
      <c r="H46" s="91">
        <v>1</v>
      </c>
      <c r="I46" s="88"/>
      <c r="J46" s="88"/>
      <c r="K46" s="23">
        <f t="shared" si="15"/>
        <v>4</v>
      </c>
      <c r="L46" s="23">
        <f t="shared" si="16"/>
        <v>193333.33333333334</v>
      </c>
      <c r="M46" s="23">
        <v>290000</v>
      </c>
      <c r="N46" s="83">
        <v>15</v>
      </c>
      <c r="O46" s="84" t="s">
        <v>167</v>
      </c>
      <c r="P46" s="85" t="s">
        <v>198</v>
      </c>
      <c r="Q46" s="85"/>
      <c r="R46" s="86">
        <v>318165</v>
      </c>
      <c r="S46" s="86">
        <v>393098</v>
      </c>
      <c r="T46" s="86">
        <v>352877</v>
      </c>
      <c r="U46" s="91">
        <v>365920</v>
      </c>
      <c r="V46" s="88"/>
      <c r="W46" s="88"/>
      <c r="Y46" s="83">
        <v>15</v>
      </c>
      <c r="Z46" s="84" t="s">
        <v>167</v>
      </c>
      <c r="AA46" s="85" t="s">
        <v>198</v>
      </c>
      <c r="AB46" s="81">
        <f t="shared" si="8"/>
        <v>0</v>
      </c>
      <c r="AC46" s="81">
        <f t="shared" si="9"/>
        <v>318165</v>
      </c>
      <c r="AD46" s="81">
        <f t="shared" si="10"/>
        <v>393098</v>
      </c>
      <c r="AE46" s="81">
        <f t="shared" si="11"/>
        <v>352877</v>
      </c>
      <c r="AF46" s="81">
        <f t="shared" si="12"/>
        <v>365920</v>
      </c>
      <c r="AG46" s="81">
        <f t="shared" si="13"/>
        <v>0</v>
      </c>
      <c r="AH46" s="81">
        <f t="shared" si="14"/>
        <v>0</v>
      </c>
      <c r="AJ46" s="23">
        <f t="shared" si="17"/>
        <v>1430060</v>
      </c>
    </row>
    <row r="47" spans="1:36" ht="24.75" hidden="1" customHeight="1">
      <c r="A47" s="83">
        <v>16</v>
      </c>
      <c r="B47" s="84" t="s">
        <v>167</v>
      </c>
      <c r="C47" s="85" t="s">
        <v>199</v>
      </c>
      <c r="D47" s="85"/>
      <c r="E47" s="91">
        <v>1</v>
      </c>
      <c r="F47" s="91">
        <v>1</v>
      </c>
      <c r="G47" s="91">
        <v>1</v>
      </c>
      <c r="H47" s="92">
        <v>1</v>
      </c>
      <c r="I47" s="88"/>
      <c r="J47" s="88"/>
      <c r="K47" s="23">
        <f t="shared" si="15"/>
        <v>4</v>
      </c>
      <c r="L47" s="23">
        <f t="shared" si="16"/>
        <v>160000</v>
      </c>
      <c r="M47" s="23">
        <v>240000</v>
      </c>
      <c r="N47" s="83">
        <v>16</v>
      </c>
      <c r="O47" s="84" t="s">
        <v>167</v>
      </c>
      <c r="P47" s="85" t="s">
        <v>199</v>
      </c>
      <c r="Q47" s="85"/>
      <c r="R47" s="91">
        <v>241320</v>
      </c>
      <c r="S47" s="91">
        <v>315458</v>
      </c>
      <c r="T47" s="91">
        <v>286766</v>
      </c>
      <c r="U47" s="92">
        <v>298893</v>
      </c>
      <c r="V47" s="88"/>
      <c r="W47" s="88"/>
      <c r="Y47" s="83">
        <v>16</v>
      </c>
      <c r="Z47" s="84" t="s">
        <v>167</v>
      </c>
      <c r="AA47" s="85" t="s">
        <v>199</v>
      </c>
      <c r="AB47" s="81">
        <f t="shared" si="8"/>
        <v>0</v>
      </c>
      <c r="AC47" s="81">
        <f t="shared" si="9"/>
        <v>241320</v>
      </c>
      <c r="AD47" s="81">
        <f t="shared" si="10"/>
        <v>315458</v>
      </c>
      <c r="AE47" s="81">
        <f t="shared" si="11"/>
        <v>286766</v>
      </c>
      <c r="AF47" s="81">
        <f t="shared" si="12"/>
        <v>298893</v>
      </c>
      <c r="AG47" s="81">
        <f t="shared" si="13"/>
        <v>0</v>
      </c>
      <c r="AH47" s="81">
        <f t="shared" si="14"/>
        <v>0</v>
      </c>
      <c r="AJ47" s="23">
        <f t="shared" si="17"/>
        <v>1142437</v>
      </c>
    </row>
    <row r="48" spans="1:36" ht="24.75" hidden="1" customHeight="1">
      <c r="A48" s="83">
        <v>17</v>
      </c>
      <c r="B48" s="84" t="s">
        <v>167</v>
      </c>
      <c r="C48" s="85" t="s">
        <v>200</v>
      </c>
      <c r="D48" s="85"/>
      <c r="E48" s="91">
        <v>0.5</v>
      </c>
      <c r="F48" s="91">
        <v>1</v>
      </c>
      <c r="G48" s="91">
        <v>1</v>
      </c>
      <c r="H48" s="92">
        <v>1</v>
      </c>
      <c r="I48" s="88"/>
      <c r="J48" s="88"/>
      <c r="K48" s="23">
        <f t="shared" si="15"/>
        <v>3.5</v>
      </c>
      <c r="L48" s="23">
        <f t="shared" si="16"/>
        <v>145833.33333333331</v>
      </c>
      <c r="M48" s="23">
        <v>250000</v>
      </c>
      <c r="N48" s="83">
        <v>17</v>
      </c>
      <c r="O48" s="84" t="s">
        <v>167</v>
      </c>
      <c r="P48" s="85" t="s">
        <v>200</v>
      </c>
      <c r="Q48" s="85"/>
      <c r="R48" s="91">
        <v>319237</v>
      </c>
      <c r="S48" s="91">
        <v>310956</v>
      </c>
      <c r="T48" s="91">
        <v>285361</v>
      </c>
      <c r="U48" s="92">
        <v>306690</v>
      </c>
      <c r="V48" s="88"/>
      <c r="W48" s="88"/>
      <c r="Y48" s="83">
        <v>17</v>
      </c>
      <c r="Z48" s="84" t="s">
        <v>167</v>
      </c>
      <c r="AA48" s="85" t="s">
        <v>200</v>
      </c>
      <c r="AB48" s="81">
        <f t="shared" si="8"/>
        <v>0</v>
      </c>
      <c r="AC48" s="81">
        <f t="shared" si="9"/>
        <v>159618.5</v>
      </c>
      <c r="AD48" s="81">
        <f t="shared" si="10"/>
        <v>310956</v>
      </c>
      <c r="AE48" s="81">
        <f t="shared" si="11"/>
        <v>285361</v>
      </c>
      <c r="AF48" s="81">
        <f t="shared" si="12"/>
        <v>306690</v>
      </c>
      <c r="AG48" s="81">
        <f t="shared" si="13"/>
        <v>0</v>
      </c>
      <c r="AH48" s="81">
        <f t="shared" si="14"/>
        <v>0</v>
      </c>
      <c r="AJ48" s="23">
        <f t="shared" si="17"/>
        <v>1062625.5</v>
      </c>
    </row>
    <row r="49" spans="1:36" ht="24.75" hidden="1" customHeight="1">
      <c r="A49" s="83">
        <v>18</v>
      </c>
      <c r="B49" s="84" t="s">
        <v>167</v>
      </c>
      <c r="C49" s="85" t="s">
        <v>201</v>
      </c>
      <c r="D49" s="85"/>
      <c r="E49" s="91">
        <v>0.5</v>
      </c>
      <c r="F49" s="91">
        <v>1</v>
      </c>
      <c r="G49" s="91">
        <v>1</v>
      </c>
      <c r="H49" s="92">
        <v>1</v>
      </c>
      <c r="I49" s="88"/>
      <c r="J49" s="88"/>
      <c r="K49" s="23">
        <f t="shared" si="15"/>
        <v>3.5</v>
      </c>
      <c r="L49" s="23">
        <f t="shared" si="16"/>
        <v>140000</v>
      </c>
      <c r="M49" s="23">
        <v>240000</v>
      </c>
      <c r="N49" s="83">
        <v>18</v>
      </c>
      <c r="O49" s="84" t="s">
        <v>167</v>
      </c>
      <c r="P49" s="85" t="s">
        <v>201</v>
      </c>
      <c r="Q49" s="85"/>
      <c r="R49" s="91">
        <v>334299</v>
      </c>
      <c r="S49" s="91">
        <v>307933</v>
      </c>
      <c r="T49" s="91">
        <v>286955</v>
      </c>
      <c r="U49" s="92">
        <v>289125</v>
      </c>
      <c r="V49" s="88"/>
      <c r="W49" s="88"/>
      <c r="Y49" s="83">
        <v>18</v>
      </c>
      <c r="Z49" s="84" t="s">
        <v>167</v>
      </c>
      <c r="AA49" s="85" t="s">
        <v>201</v>
      </c>
      <c r="AB49" s="81">
        <f t="shared" si="8"/>
        <v>0</v>
      </c>
      <c r="AC49" s="81">
        <f t="shared" si="9"/>
        <v>167149.5</v>
      </c>
      <c r="AD49" s="81">
        <f t="shared" si="10"/>
        <v>307933</v>
      </c>
      <c r="AE49" s="81">
        <f t="shared" si="11"/>
        <v>286955</v>
      </c>
      <c r="AF49" s="81">
        <f t="shared" si="12"/>
        <v>289125</v>
      </c>
      <c r="AG49" s="81">
        <f t="shared" si="13"/>
        <v>0</v>
      </c>
      <c r="AH49" s="81">
        <f t="shared" si="14"/>
        <v>0</v>
      </c>
      <c r="AJ49" s="23">
        <f t="shared" si="17"/>
        <v>1051162.5</v>
      </c>
    </row>
    <row r="50" spans="1:36" ht="24.75" hidden="1" customHeight="1">
      <c r="A50" s="83">
        <v>19</v>
      </c>
      <c r="B50" s="84" t="s">
        <v>169</v>
      </c>
      <c r="C50" s="85" t="s">
        <v>202</v>
      </c>
      <c r="D50" s="85"/>
      <c r="E50" s="93">
        <v>1</v>
      </c>
      <c r="F50" s="93"/>
      <c r="G50" s="93"/>
      <c r="H50" s="93"/>
      <c r="I50" s="94"/>
      <c r="J50" s="94"/>
      <c r="K50" s="23">
        <f t="shared" si="15"/>
        <v>1</v>
      </c>
      <c r="L50" s="23">
        <f t="shared" si="16"/>
        <v>0</v>
      </c>
      <c r="M50" s="23">
        <v>0</v>
      </c>
      <c r="N50" s="83">
        <v>19</v>
      </c>
      <c r="O50" s="84" t="s">
        <v>169</v>
      </c>
      <c r="P50" s="85" t="s">
        <v>202</v>
      </c>
      <c r="Q50" s="85"/>
      <c r="R50" s="93">
        <v>500000</v>
      </c>
      <c r="S50" s="93"/>
      <c r="T50" s="93"/>
      <c r="U50" s="93"/>
      <c r="V50" s="94"/>
      <c r="W50" s="94"/>
      <c r="Y50" s="83">
        <v>19</v>
      </c>
      <c r="Z50" s="84" t="s">
        <v>169</v>
      </c>
      <c r="AA50" s="85" t="s">
        <v>202</v>
      </c>
      <c r="AB50" s="81">
        <f t="shared" si="8"/>
        <v>0</v>
      </c>
      <c r="AC50" s="81">
        <f t="shared" si="9"/>
        <v>500000</v>
      </c>
      <c r="AD50" s="81">
        <f t="shared" si="10"/>
        <v>0</v>
      </c>
      <c r="AE50" s="81">
        <f t="shared" si="11"/>
        <v>0</v>
      </c>
      <c r="AF50" s="81">
        <f t="shared" si="12"/>
        <v>0</v>
      </c>
      <c r="AG50" s="81">
        <f t="shared" si="13"/>
        <v>0</v>
      </c>
      <c r="AH50" s="81">
        <f t="shared" si="14"/>
        <v>0</v>
      </c>
      <c r="AJ50" s="23">
        <f t="shared" si="17"/>
        <v>500000</v>
      </c>
    </row>
    <row r="51" spans="1:36" ht="24.75" hidden="1" customHeight="1">
      <c r="A51" s="83">
        <v>20</v>
      </c>
      <c r="B51" s="84" t="s">
        <v>168</v>
      </c>
      <c r="C51" s="85" t="s">
        <v>203</v>
      </c>
      <c r="D51" s="85"/>
      <c r="E51" s="91">
        <v>1</v>
      </c>
      <c r="F51" s="91">
        <v>1</v>
      </c>
      <c r="G51" s="91">
        <v>1</v>
      </c>
      <c r="H51" s="92">
        <v>1</v>
      </c>
      <c r="I51" s="88"/>
      <c r="J51" s="88"/>
      <c r="K51" s="23">
        <f t="shared" si="15"/>
        <v>4</v>
      </c>
      <c r="L51" s="23">
        <f t="shared" si="16"/>
        <v>166666.66666666666</v>
      </c>
      <c r="M51" s="23">
        <v>250000</v>
      </c>
      <c r="N51" s="83">
        <v>20</v>
      </c>
      <c r="O51" s="84" t="s">
        <v>168</v>
      </c>
      <c r="P51" s="85" t="s">
        <v>203</v>
      </c>
      <c r="Q51" s="85"/>
      <c r="R51" s="91">
        <v>288809</v>
      </c>
      <c r="S51" s="91">
        <v>322960</v>
      </c>
      <c r="T51" s="91">
        <v>291510</v>
      </c>
      <c r="U51" s="92">
        <v>348511</v>
      </c>
      <c r="V51" s="88"/>
      <c r="W51" s="88"/>
      <c r="Y51" s="83">
        <v>20</v>
      </c>
      <c r="Z51" s="84" t="s">
        <v>168</v>
      </c>
      <c r="AA51" s="85" t="s">
        <v>203</v>
      </c>
      <c r="AB51" s="81">
        <f t="shared" si="8"/>
        <v>0</v>
      </c>
      <c r="AC51" s="81">
        <f t="shared" si="9"/>
        <v>288809</v>
      </c>
      <c r="AD51" s="81">
        <f t="shared" si="10"/>
        <v>322960</v>
      </c>
      <c r="AE51" s="81">
        <f t="shared" si="11"/>
        <v>291510</v>
      </c>
      <c r="AF51" s="81">
        <f t="shared" si="12"/>
        <v>348511</v>
      </c>
      <c r="AG51" s="81">
        <f t="shared" si="13"/>
        <v>0</v>
      </c>
      <c r="AH51" s="81">
        <f t="shared" si="14"/>
        <v>0</v>
      </c>
      <c r="AJ51" s="23">
        <f t="shared" si="17"/>
        <v>1251790</v>
      </c>
    </row>
    <row r="52" spans="1:36" ht="24.75" hidden="1" customHeight="1">
      <c r="A52" s="83">
        <v>21</v>
      </c>
      <c r="B52" s="84" t="s">
        <v>168</v>
      </c>
      <c r="C52" s="85" t="s">
        <v>204</v>
      </c>
      <c r="D52" s="85"/>
      <c r="E52" s="85"/>
      <c r="F52" s="91">
        <v>1</v>
      </c>
      <c r="G52" s="91">
        <v>1</v>
      </c>
      <c r="H52" s="92">
        <v>1</v>
      </c>
      <c r="I52" s="88"/>
      <c r="J52" s="88"/>
      <c r="K52" s="23">
        <f t="shared" si="15"/>
        <v>3</v>
      </c>
      <c r="L52" s="23">
        <f t="shared" si="16"/>
        <v>15000</v>
      </c>
      <c r="M52" s="23">
        <v>30000</v>
      </c>
      <c r="N52" s="83">
        <v>21</v>
      </c>
      <c r="O52" s="84" t="s">
        <v>168</v>
      </c>
      <c r="P52" s="85" t="s">
        <v>204</v>
      </c>
      <c r="Q52" s="85"/>
      <c r="R52" s="85"/>
      <c r="S52" s="91">
        <v>286810</v>
      </c>
      <c r="T52" s="91">
        <v>288582</v>
      </c>
      <c r="U52" s="92">
        <v>310737</v>
      </c>
      <c r="V52" s="88"/>
      <c r="W52" s="88"/>
      <c r="Y52" s="83">
        <v>21</v>
      </c>
      <c r="Z52" s="84" t="s">
        <v>168</v>
      </c>
      <c r="AA52" s="85" t="s">
        <v>204</v>
      </c>
      <c r="AB52" s="81">
        <f t="shared" si="8"/>
        <v>0</v>
      </c>
      <c r="AC52" s="81">
        <f t="shared" si="9"/>
        <v>0</v>
      </c>
      <c r="AD52" s="81">
        <f t="shared" si="10"/>
        <v>286810</v>
      </c>
      <c r="AE52" s="81">
        <f t="shared" si="11"/>
        <v>288582</v>
      </c>
      <c r="AF52" s="81">
        <f t="shared" si="12"/>
        <v>310737</v>
      </c>
      <c r="AG52" s="81">
        <f t="shared" si="13"/>
        <v>0</v>
      </c>
      <c r="AH52" s="81">
        <f t="shared" si="14"/>
        <v>0</v>
      </c>
      <c r="AJ52" s="23">
        <f t="shared" si="17"/>
        <v>886129</v>
      </c>
    </row>
    <row r="53" spans="1:36" ht="24.75" hidden="1" customHeight="1">
      <c r="A53" s="83">
        <v>22</v>
      </c>
      <c r="B53" s="84" t="s">
        <v>168</v>
      </c>
      <c r="C53" s="85" t="s">
        <v>205</v>
      </c>
      <c r="D53" s="85"/>
      <c r="E53" s="85"/>
      <c r="F53" s="91">
        <v>1</v>
      </c>
      <c r="G53" s="91">
        <v>1</v>
      </c>
      <c r="H53" s="85"/>
      <c r="I53" s="88"/>
      <c r="J53" s="88"/>
      <c r="K53" s="23">
        <f t="shared" si="15"/>
        <v>2</v>
      </c>
      <c r="L53" s="23">
        <f t="shared" si="16"/>
        <v>10000</v>
      </c>
      <c r="M53" s="23">
        <v>30000</v>
      </c>
      <c r="N53" s="83">
        <v>22</v>
      </c>
      <c r="O53" s="84" t="s">
        <v>168</v>
      </c>
      <c r="P53" s="85" t="s">
        <v>205</v>
      </c>
      <c r="Q53" s="85"/>
      <c r="R53" s="85"/>
      <c r="S53" s="91">
        <v>283520</v>
      </c>
      <c r="T53" s="91">
        <v>285946</v>
      </c>
      <c r="U53" s="85"/>
      <c r="V53" s="88"/>
      <c r="W53" s="88"/>
      <c r="Y53" s="83">
        <v>22</v>
      </c>
      <c r="Z53" s="84" t="s">
        <v>168</v>
      </c>
      <c r="AA53" s="85" t="s">
        <v>205</v>
      </c>
      <c r="AB53" s="81">
        <f t="shared" si="8"/>
        <v>0</v>
      </c>
      <c r="AC53" s="81">
        <f t="shared" si="9"/>
        <v>0</v>
      </c>
      <c r="AD53" s="81">
        <f t="shared" si="10"/>
        <v>283520</v>
      </c>
      <c r="AE53" s="81">
        <f t="shared" si="11"/>
        <v>285946</v>
      </c>
      <c r="AF53" s="81">
        <f t="shared" si="12"/>
        <v>0</v>
      </c>
      <c r="AG53" s="81">
        <f t="shared" si="13"/>
        <v>0</v>
      </c>
      <c r="AH53" s="81">
        <f t="shared" si="14"/>
        <v>0</v>
      </c>
      <c r="AJ53" s="23">
        <f t="shared" si="17"/>
        <v>569466</v>
      </c>
    </row>
    <row r="54" spans="1:36" ht="24.75" hidden="1" customHeight="1" thickBot="1">
      <c r="A54" s="95">
        <v>23</v>
      </c>
      <c r="B54" s="96" t="s">
        <v>168</v>
      </c>
      <c r="C54" s="97" t="s">
        <v>206</v>
      </c>
      <c r="D54" s="97"/>
      <c r="E54" s="97"/>
      <c r="F54" s="98">
        <v>1</v>
      </c>
      <c r="G54" s="97"/>
      <c r="H54" s="97"/>
      <c r="I54" s="99"/>
      <c r="J54" s="99"/>
      <c r="K54" s="23">
        <f t="shared" si="15"/>
        <v>1</v>
      </c>
      <c r="L54" s="23">
        <f t="shared" si="16"/>
        <v>5000</v>
      </c>
      <c r="M54" s="23">
        <v>30000</v>
      </c>
      <c r="N54" s="95">
        <v>23</v>
      </c>
      <c r="O54" s="96" t="s">
        <v>168</v>
      </c>
      <c r="P54" s="97" t="s">
        <v>206</v>
      </c>
      <c r="Q54" s="97"/>
      <c r="R54" s="97"/>
      <c r="S54" s="98">
        <v>273820</v>
      </c>
      <c r="T54" s="97"/>
      <c r="U54" s="97"/>
      <c r="V54" s="99"/>
      <c r="W54" s="99"/>
      <c r="Y54" s="95">
        <v>23</v>
      </c>
      <c r="Z54" s="96" t="s">
        <v>168</v>
      </c>
      <c r="AA54" s="97" t="s">
        <v>206</v>
      </c>
      <c r="AB54" s="81">
        <f t="shared" si="8"/>
        <v>0</v>
      </c>
      <c r="AC54" s="81">
        <f t="shared" si="9"/>
        <v>0</v>
      </c>
      <c r="AD54" s="81">
        <f t="shared" si="10"/>
        <v>273820</v>
      </c>
      <c r="AE54" s="81">
        <f t="shared" si="11"/>
        <v>0</v>
      </c>
      <c r="AF54" s="81">
        <f t="shared" si="12"/>
        <v>0</v>
      </c>
      <c r="AG54" s="81">
        <f t="shared" si="13"/>
        <v>0</v>
      </c>
      <c r="AH54" s="81">
        <f t="shared" si="14"/>
        <v>0</v>
      </c>
      <c r="AJ54" s="23">
        <f t="shared" si="17"/>
        <v>273820</v>
      </c>
    </row>
    <row r="55" spans="1:36" hidden="1">
      <c r="D55" s="23">
        <f t="shared" ref="D55:J55" si="18">SUM(D32:D54)</f>
        <v>4.5</v>
      </c>
      <c r="E55" s="23">
        <f t="shared" si="18"/>
        <v>12.45</v>
      </c>
      <c r="F55" s="23">
        <f t="shared" si="18"/>
        <v>18</v>
      </c>
      <c r="G55" s="23">
        <f t="shared" si="18"/>
        <v>17.5</v>
      </c>
      <c r="H55" s="23">
        <f t="shared" si="18"/>
        <v>14.5</v>
      </c>
      <c r="I55" s="23">
        <f t="shared" si="18"/>
        <v>3.5</v>
      </c>
      <c r="J55" s="23">
        <f t="shared" si="18"/>
        <v>1</v>
      </c>
      <c r="K55" s="100">
        <f>SUM(D55:J55)</f>
        <v>71.45</v>
      </c>
      <c r="L55" s="23">
        <f>SUM(L32:L54)</f>
        <v>2795000</v>
      </c>
      <c r="AB55" s="23">
        <f>SUM(AB32:AB54)</f>
        <v>2603798.5</v>
      </c>
      <c r="AC55" s="23">
        <f t="shared" ref="AC55:AI55" si="19">SUM(AC32:AC54)</f>
        <v>5536926</v>
      </c>
      <c r="AD55" s="23">
        <f t="shared" si="19"/>
        <v>7716677</v>
      </c>
      <c r="AE55" s="23">
        <f t="shared" si="19"/>
        <v>7319258</v>
      </c>
      <c r="AF55" s="23">
        <f t="shared" si="19"/>
        <v>6325305.5</v>
      </c>
      <c r="AG55" s="23">
        <f t="shared" si="19"/>
        <v>2164059.5</v>
      </c>
      <c r="AH55" s="23">
        <f t="shared" si="19"/>
        <v>572320</v>
      </c>
      <c r="AI55" s="23">
        <f t="shared" si="19"/>
        <v>0</v>
      </c>
      <c r="AJ55" s="23">
        <f t="shared" si="17"/>
        <v>32238344.5</v>
      </c>
    </row>
    <row r="56" spans="1:36" hidden="1"/>
    <row r="59" spans="1:36">
      <c r="F59" s="23">
        <v>32356968</v>
      </c>
      <c r="G59" s="23">
        <v>2736380</v>
      </c>
      <c r="H59" s="23">
        <f>F59-G59</f>
        <v>29620588</v>
      </c>
      <c r="I59" s="23">
        <f>H59-F60</f>
        <v>29501965</v>
      </c>
    </row>
    <row r="60" spans="1:36">
      <c r="F60" s="23">
        <v>118623</v>
      </c>
    </row>
    <row r="61" spans="1:36">
      <c r="F61" s="23">
        <f>F59-F60</f>
        <v>32238345</v>
      </c>
    </row>
  </sheetData>
  <mergeCells count="46">
    <mergeCell ref="A11:A12"/>
    <mergeCell ref="A2:B2"/>
    <mergeCell ref="A3:A4"/>
    <mergeCell ref="A5:A6"/>
    <mergeCell ref="A7:A8"/>
    <mergeCell ref="A9:A10"/>
    <mergeCell ref="A13:A14"/>
    <mergeCell ref="B16:C16"/>
    <mergeCell ref="D16:E16"/>
    <mergeCell ref="F16:G16"/>
    <mergeCell ref="A17:A18"/>
    <mergeCell ref="B17:C17"/>
    <mergeCell ref="D17:E17"/>
    <mergeCell ref="F17:G17"/>
    <mergeCell ref="B18:E18"/>
    <mergeCell ref="F18:H18"/>
    <mergeCell ref="A19:A20"/>
    <mergeCell ref="B19:C19"/>
    <mergeCell ref="D19:E19"/>
    <mergeCell ref="F19:G19"/>
    <mergeCell ref="B20:H20"/>
    <mergeCell ref="F22:H22"/>
    <mergeCell ref="A23:A24"/>
    <mergeCell ref="B23:C23"/>
    <mergeCell ref="D23:E23"/>
    <mergeCell ref="F23:G23"/>
    <mergeCell ref="B24:E24"/>
    <mergeCell ref="F24:H24"/>
    <mergeCell ref="A21:A22"/>
    <mergeCell ref="B21:C21"/>
    <mergeCell ref="D21:E21"/>
    <mergeCell ref="F21:G21"/>
    <mergeCell ref="B22:E22"/>
    <mergeCell ref="B29:C29"/>
    <mergeCell ref="D29:E29"/>
    <mergeCell ref="F29:G29"/>
    <mergeCell ref="A25:A26"/>
    <mergeCell ref="B25:C25"/>
    <mergeCell ref="D25:E25"/>
    <mergeCell ref="F25:G25"/>
    <mergeCell ref="B26:H26"/>
    <mergeCell ref="A27:A28"/>
    <mergeCell ref="B27:C27"/>
    <mergeCell ref="D27:E27"/>
    <mergeCell ref="F27:G27"/>
    <mergeCell ref="B28:H28"/>
  </mergeCells>
  <phoneticPr fontId="2"/>
  <pageMargins left="0.7" right="0.7" top="0.75" bottom="0.75" header="0.3" footer="0.3"/>
  <pageSetup paperSize="9" scale="6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プロジェクト実施計画書兼報告書</vt:lpstr>
      <vt:lpstr>売上計上予定</vt:lpstr>
      <vt:lpstr>原価計算</vt:lpstr>
      <vt:lpstr>売上計上実績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ais</dc:creator>
  <cp:lastModifiedBy>東山龍二</cp:lastModifiedBy>
  <cp:lastPrinted>2021-11-02T07:36:17Z</cp:lastPrinted>
  <dcterms:created xsi:type="dcterms:W3CDTF">2015-04-16T00:52:07Z</dcterms:created>
  <dcterms:modified xsi:type="dcterms:W3CDTF">2022-10-27T06:26:02Z</dcterms:modified>
</cp:coreProperties>
</file>